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5.255.3\папка для обмена\ШТАНАКОВ МАКСИМ ВАЛЕРЬЕВИЧ\от ГИ  Киндиковой\"/>
    </mc:Choice>
  </mc:AlternateContent>
  <bookViews>
    <workbookView xWindow="0" yWindow="0" windowWidth="28800" windowHeight="12330" firstSheet="3"/>
  </bookViews>
  <sheets>
    <sheet name="Iполуг-20 (закл)" sheetId="1" r:id="rId1"/>
    <sheet name="по класс бол" sheetId="2" r:id="rId2"/>
    <sheet name="по класс бол-1" sheetId="3" r:id="rId3"/>
    <sheet name="по класс бол-трудосп возр" sheetId="4" r:id="rId4"/>
    <sheet name="по класс бол-трудосп воз-1" sheetId="5" r:id="rId5"/>
    <sheet name="от внеш причин" sheetId="6" r:id="rId6"/>
    <sheet name="от внеш причин в трудосп возрас" sheetId="7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'Iполуг-20 (закл)'!$A$1:$AC$32</definedName>
  </definedNames>
  <calcPr calcId="162913"/>
</workbook>
</file>

<file path=xl/calcChain.xml><?xml version="1.0" encoding="utf-8"?>
<calcChain xmlns="http://schemas.openxmlformats.org/spreadsheetml/2006/main">
  <c r="S18" i="7" l="1"/>
  <c r="G18" i="7"/>
  <c r="G21" i="7" s="1"/>
  <c r="V17" i="7"/>
  <c r="T17" i="7"/>
  <c r="R17" i="7"/>
  <c r="P17" i="7"/>
  <c r="N17" i="7"/>
  <c r="L17" i="7"/>
  <c r="J17" i="7"/>
  <c r="H17" i="7"/>
  <c r="F17" i="7"/>
  <c r="C17" i="7"/>
  <c r="D17" i="7" s="1"/>
  <c r="V16" i="7"/>
  <c r="U16" i="7"/>
  <c r="U18" i="7" s="1"/>
  <c r="S16" i="7"/>
  <c r="T16" i="7" s="1"/>
  <c r="Q16" i="7"/>
  <c r="Q18" i="7" s="1"/>
  <c r="G16" i="7"/>
  <c r="H16" i="7" s="1"/>
  <c r="F16" i="7"/>
  <c r="E16" i="7"/>
  <c r="E18" i="7" s="1"/>
  <c r="V15" i="7"/>
  <c r="T15" i="7"/>
  <c r="R15" i="7"/>
  <c r="P15" i="7"/>
  <c r="M15" i="7"/>
  <c r="M16" i="7" s="1"/>
  <c r="M18" i="7" s="1"/>
  <c r="K15" i="7"/>
  <c r="L15" i="7" s="1"/>
  <c r="J15" i="7"/>
  <c r="H15" i="7"/>
  <c r="F15" i="7"/>
  <c r="V14" i="7"/>
  <c r="T14" i="7"/>
  <c r="R14" i="7"/>
  <c r="P14" i="7"/>
  <c r="N14" i="7"/>
  <c r="L14" i="7"/>
  <c r="J14" i="7"/>
  <c r="H14" i="7"/>
  <c r="F14" i="7"/>
  <c r="C14" i="7"/>
  <c r="D14" i="7" s="1"/>
  <c r="V13" i="7"/>
  <c r="T13" i="7"/>
  <c r="R13" i="7"/>
  <c r="O13" i="7"/>
  <c r="P13" i="7" s="1"/>
  <c r="N13" i="7"/>
  <c r="L13" i="7"/>
  <c r="J13" i="7"/>
  <c r="H13" i="7"/>
  <c r="F13" i="7"/>
  <c r="V12" i="7"/>
  <c r="T12" i="7"/>
  <c r="R12" i="7"/>
  <c r="O12" i="7"/>
  <c r="P12" i="7" s="1"/>
  <c r="N12" i="7"/>
  <c r="L12" i="7"/>
  <c r="J12" i="7"/>
  <c r="H12" i="7"/>
  <c r="F12" i="7"/>
  <c r="V11" i="7"/>
  <c r="T11" i="7"/>
  <c r="R11" i="7"/>
  <c r="O11" i="7"/>
  <c r="P11" i="7" s="1"/>
  <c r="N11" i="7"/>
  <c r="L11" i="7"/>
  <c r="J11" i="7"/>
  <c r="H11" i="7"/>
  <c r="F11" i="7"/>
  <c r="V10" i="7"/>
  <c r="T10" i="7"/>
  <c r="R10" i="7"/>
  <c r="O10" i="7"/>
  <c r="P10" i="7" s="1"/>
  <c r="N10" i="7"/>
  <c r="L10" i="7"/>
  <c r="J10" i="7"/>
  <c r="H10" i="7"/>
  <c r="F10" i="7"/>
  <c r="V9" i="7"/>
  <c r="T9" i="7"/>
  <c r="R9" i="7"/>
  <c r="O9" i="7"/>
  <c r="P9" i="7" s="1"/>
  <c r="N9" i="7"/>
  <c r="L9" i="7"/>
  <c r="J9" i="7"/>
  <c r="H9" i="7"/>
  <c r="F9" i="7"/>
  <c r="V8" i="7"/>
  <c r="T8" i="7"/>
  <c r="R8" i="7"/>
  <c r="O8" i="7"/>
  <c r="P8" i="7" s="1"/>
  <c r="N8" i="7"/>
  <c r="L8" i="7"/>
  <c r="J8" i="7"/>
  <c r="H8" i="7"/>
  <c r="F8" i="7"/>
  <c r="V7" i="7"/>
  <c r="T7" i="7"/>
  <c r="R7" i="7"/>
  <c r="P7" i="7"/>
  <c r="N7" i="7"/>
  <c r="L7" i="7"/>
  <c r="J7" i="7"/>
  <c r="H7" i="7"/>
  <c r="F7" i="7"/>
  <c r="C7" i="7"/>
  <c r="D7" i="7" s="1"/>
  <c r="V6" i="7"/>
  <c r="T6" i="7"/>
  <c r="R6" i="7"/>
  <c r="O6" i="7"/>
  <c r="N6" i="7"/>
  <c r="L6" i="7"/>
  <c r="I6" i="7"/>
  <c r="I16" i="7" s="1"/>
  <c r="H6" i="7"/>
  <c r="F6" i="7"/>
  <c r="Q18" i="6"/>
  <c r="Q21" i="6" s="1"/>
  <c r="V17" i="6"/>
  <c r="T17" i="6"/>
  <c r="R17" i="6"/>
  <c r="P17" i="6"/>
  <c r="N17" i="6"/>
  <c r="L17" i="6"/>
  <c r="J17" i="6"/>
  <c r="H17" i="6"/>
  <c r="F17" i="6"/>
  <c r="C17" i="6"/>
  <c r="D17" i="6" s="1"/>
  <c r="U16" i="6"/>
  <c r="V16" i="6" s="1"/>
  <c r="S16" i="6"/>
  <c r="S18" i="6" s="1"/>
  <c r="R16" i="6"/>
  <c r="Q16" i="6"/>
  <c r="O16" i="6"/>
  <c r="O18" i="6" s="1"/>
  <c r="M16" i="6"/>
  <c r="M18" i="6" s="1"/>
  <c r="K16" i="6"/>
  <c r="K18" i="6" s="1"/>
  <c r="I16" i="6"/>
  <c r="I18" i="6" s="1"/>
  <c r="I21" i="6" s="1"/>
  <c r="G16" i="6"/>
  <c r="G18" i="6" s="1"/>
  <c r="V15" i="6"/>
  <c r="T15" i="6"/>
  <c r="R15" i="6"/>
  <c r="P15" i="6"/>
  <c r="N15" i="6"/>
  <c r="L15" i="6"/>
  <c r="J15" i="6"/>
  <c r="H15" i="6"/>
  <c r="E15" i="6"/>
  <c r="E16" i="6" s="1"/>
  <c r="V14" i="6"/>
  <c r="T14" i="6"/>
  <c r="R14" i="6"/>
  <c r="P14" i="6"/>
  <c r="N14" i="6"/>
  <c r="L14" i="6"/>
  <c r="J14" i="6"/>
  <c r="H14" i="6"/>
  <c r="F14" i="6"/>
  <c r="C14" i="6"/>
  <c r="D14" i="6" s="1"/>
  <c r="V13" i="6"/>
  <c r="T13" i="6"/>
  <c r="R13" i="6"/>
  <c r="P13" i="6"/>
  <c r="N13" i="6"/>
  <c r="L13" i="6"/>
  <c r="J13" i="6"/>
  <c r="H13" i="6"/>
  <c r="F13" i="6"/>
  <c r="C13" i="6"/>
  <c r="D13" i="6" s="1"/>
  <c r="V12" i="6"/>
  <c r="T12" i="6"/>
  <c r="R12" i="6"/>
  <c r="P12" i="6"/>
  <c r="N12" i="6"/>
  <c r="L12" i="6"/>
  <c r="J12" i="6"/>
  <c r="H12" i="6"/>
  <c r="F12" i="6"/>
  <c r="C12" i="6"/>
  <c r="D12" i="6" s="1"/>
  <c r="V11" i="6"/>
  <c r="T11" i="6"/>
  <c r="R11" i="6"/>
  <c r="P11" i="6"/>
  <c r="N11" i="6"/>
  <c r="L11" i="6"/>
  <c r="J11" i="6"/>
  <c r="H11" i="6"/>
  <c r="F11" i="6"/>
  <c r="C11" i="6"/>
  <c r="D11" i="6" s="1"/>
  <c r="V10" i="6"/>
  <c r="T10" i="6"/>
  <c r="R10" i="6"/>
  <c r="P10" i="6"/>
  <c r="N10" i="6"/>
  <c r="L10" i="6"/>
  <c r="J10" i="6"/>
  <c r="H10" i="6"/>
  <c r="F10" i="6"/>
  <c r="C10" i="6"/>
  <c r="D10" i="6" s="1"/>
  <c r="V9" i="6"/>
  <c r="T9" i="6"/>
  <c r="R9" i="6"/>
  <c r="P9" i="6"/>
  <c r="N9" i="6"/>
  <c r="L9" i="6"/>
  <c r="J9" i="6"/>
  <c r="H9" i="6"/>
  <c r="F9" i="6"/>
  <c r="C9" i="6"/>
  <c r="D9" i="6" s="1"/>
  <c r="V8" i="6"/>
  <c r="T8" i="6"/>
  <c r="R8" i="6"/>
  <c r="P8" i="6"/>
  <c r="N8" i="6"/>
  <c r="L8" i="6"/>
  <c r="J8" i="6"/>
  <c r="H8" i="6"/>
  <c r="F8" i="6"/>
  <c r="D8" i="6"/>
  <c r="C8" i="6"/>
  <c r="V7" i="6"/>
  <c r="T7" i="6"/>
  <c r="R7" i="6"/>
  <c r="P7" i="6"/>
  <c r="N7" i="6"/>
  <c r="L7" i="6"/>
  <c r="J7" i="6"/>
  <c r="H7" i="6"/>
  <c r="F7" i="6"/>
  <c r="C7" i="6"/>
  <c r="D7" i="6" s="1"/>
  <c r="V6" i="6"/>
  <c r="T6" i="6"/>
  <c r="R6" i="6"/>
  <c r="P6" i="6"/>
  <c r="N6" i="6"/>
  <c r="L6" i="6"/>
  <c r="J6" i="6"/>
  <c r="H6" i="6"/>
  <c r="F6" i="6"/>
  <c r="C6" i="6"/>
  <c r="D6" i="6" s="1"/>
  <c r="T17" i="5"/>
  <c r="T20" i="5" s="1"/>
  <c r="S17" i="5"/>
  <c r="S20" i="5" s="1"/>
  <c r="R17" i="5"/>
  <c r="R20" i="5" s="1"/>
  <c r="Q17" i="5"/>
  <c r="P17" i="5"/>
  <c r="P20" i="5" s="1"/>
  <c r="O17" i="5"/>
  <c r="N17" i="5"/>
  <c r="M17" i="5"/>
  <c r="M20" i="5" s="1"/>
  <c r="L17" i="5"/>
  <c r="L20" i="5" s="1"/>
  <c r="K17" i="5"/>
  <c r="K20" i="5" s="1"/>
  <c r="J17" i="5"/>
  <c r="I17" i="5"/>
  <c r="H17" i="5"/>
  <c r="G17" i="5"/>
  <c r="F17" i="5"/>
  <c r="F20" i="5" s="1"/>
  <c r="E17" i="5"/>
  <c r="E20" i="5" s="1"/>
  <c r="D17" i="5"/>
  <c r="D20" i="5" s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Q17" i="4"/>
  <c r="Q19" i="4" s="1"/>
  <c r="P17" i="4"/>
  <c r="P19" i="4" s="1"/>
  <c r="P21" i="4" s="1"/>
  <c r="I17" i="4"/>
  <c r="I19" i="4" s="1"/>
  <c r="E17" i="4"/>
  <c r="E19" i="4" s="1"/>
  <c r="E21" i="4" s="1"/>
  <c r="D16" i="4"/>
  <c r="T15" i="4"/>
  <c r="T17" i="4" s="1"/>
  <c r="T19" i="4" s="1"/>
  <c r="T21" i="4" s="1"/>
  <c r="S15" i="4"/>
  <c r="S17" i="4" s="1"/>
  <c r="R15" i="4"/>
  <c r="R17" i="4" s="1"/>
  <c r="Q15" i="4"/>
  <c r="P15" i="4"/>
  <c r="O15" i="4"/>
  <c r="O17" i="4" s="1"/>
  <c r="N15" i="4"/>
  <c r="N17" i="4" s="1"/>
  <c r="M15" i="4"/>
  <c r="M17" i="4" s="1"/>
  <c r="M19" i="4" s="1"/>
  <c r="M21" i="4" s="1"/>
  <c r="L15" i="4"/>
  <c r="L17" i="4" s="1"/>
  <c r="L19" i="4" s="1"/>
  <c r="L21" i="4" s="1"/>
  <c r="K15" i="4"/>
  <c r="K17" i="4" s="1"/>
  <c r="J15" i="4"/>
  <c r="J17" i="4" s="1"/>
  <c r="I15" i="4"/>
  <c r="H15" i="4"/>
  <c r="H17" i="4" s="1"/>
  <c r="H19" i="4" s="1"/>
  <c r="H21" i="4" s="1"/>
  <c r="G15" i="4"/>
  <c r="G17" i="4" s="1"/>
  <c r="F15" i="4"/>
  <c r="F17" i="4" s="1"/>
  <c r="E15" i="4"/>
  <c r="D14" i="4"/>
  <c r="D13" i="4"/>
  <c r="D12" i="4"/>
  <c r="D11" i="4"/>
  <c r="D10" i="4"/>
  <c r="D9" i="4"/>
  <c r="D8" i="4"/>
  <c r="D7" i="4"/>
  <c r="D6" i="4"/>
  <c r="D5" i="4"/>
  <c r="V17" i="3"/>
  <c r="V19" i="3" s="1"/>
  <c r="U17" i="3"/>
  <c r="U19" i="3" s="1"/>
  <c r="T17" i="3"/>
  <c r="T19" i="3" s="1"/>
  <c r="S17" i="3"/>
  <c r="S19" i="3" s="1"/>
  <c r="Q17" i="3"/>
  <c r="P17" i="3"/>
  <c r="P19" i="3" s="1"/>
  <c r="O17" i="3"/>
  <c r="O19" i="3" s="1"/>
  <c r="N17" i="3"/>
  <c r="N19" i="3" s="1"/>
  <c r="M17" i="3"/>
  <c r="M19" i="3" s="1"/>
  <c r="L17" i="3"/>
  <c r="L19" i="3" s="1"/>
  <c r="K17" i="3"/>
  <c r="K19" i="3" s="1"/>
  <c r="J17" i="3"/>
  <c r="J19" i="3" s="1"/>
  <c r="I17" i="3"/>
  <c r="H17" i="3"/>
  <c r="H19" i="3" s="1"/>
  <c r="G17" i="3"/>
  <c r="G19" i="3" s="1"/>
  <c r="F17" i="3"/>
  <c r="F19" i="3" s="1"/>
  <c r="E17" i="3"/>
  <c r="E19" i="3" s="1"/>
  <c r="D17" i="3"/>
  <c r="D19" i="3" s="1"/>
  <c r="V16" i="3"/>
  <c r="U16" i="3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D16" i="2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4" i="2"/>
  <c r="D13" i="2"/>
  <c r="D12" i="2"/>
  <c r="D11" i="2"/>
  <c r="D10" i="2"/>
  <c r="D9" i="2"/>
  <c r="D8" i="2"/>
  <c r="D7" i="2"/>
  <c r="D6" i="2"/>
  <c r="D5" i="2"/>
  <c r="X22" i="1"/>
  <c r="AC19" i="1"/>
  <c r="AC22" i="1" s="1"/>
  <c r="AB19" i="1"/>
  <c r="AB22" i="1" s="1"/>
  <c r="Y19" i="1"/>
  <c r="Y22" i="1" s="1"/>
  <c r="C19" i="1"/>
  <c r="AC18" i="1"/>
  <c r="Y18" i="1"/>
  <c r="N18" i="1"/>
  <c r="L18" i="1"/>
  <c r="K18" i="1"/>
  <c r="U18" i="1" s="1"/>
  <c r="J18" i="1"/>
  <c r="T18" i="1" s="1"/>
  <c r="I18" i="1"/>
  <c r="H18" i="1"/>
  <c r="Z18" i="1" s="1"/>
  <c r="AA18" i="1" s="1"/>
  <c r="F18" i="1"/>
  <c r="D18" i="1"/>
  <c r="C18" i="1"/>
  <c r="Q18" i="1" s="1"/>
  <c r="AC17" i="1"/>
  <c r="Y17" i="1"/>
  <c r="C17" i="1"/>
  <c r="AC16" i="1"/>
  <c r="Y16" i="1"/>
  <c r="L16" i="1"/>
  <c r="M16" i="1" s="1"/>
  <c r="K16" i="1"/>
  <c r="J16" i="1"/>
  <c r="I16" i="1"/>
  <c r="H16" i="1"/>
  <c r="Z16" i="1" s="1"/>
  <c r="AA16" i="1" s="1"/>
  <c r="E16" i="1"/>
  <c r="D16" i="1"/>
  <c r="C16" i="1"/>
  <c r="AC15" i="1"/>
  <c r="Y15" i="1"/>
  <c r="N15" i="1"/>
  <c r="M15" i="1" s="1"/>
  <c r="L15" i="1"/>
  <c r="R15" i="1" s="1"/>
  <c r="K15" i="1"/>
  <c r="J15" i="1"/>
  <c r="T15" i="1" s="1"/>
  <c r="I15" i="1"/>
  <c r="H15" i="1"/>
  <c r="G15" i="1"/>
  <c r="E15" i="1"/>
  <c r="Q15" i="1" s="1"/>
  <c r="D15" i="1"/>
  <c r="C15" i="1"/>
  <c r="AC14" i="1"/>
  <c r="Y14" i="1"/>
  <c r="R14" i="1"/>
  <c r="N14" i="1"/>
  <c r="M14" i="1" s="1"/>
  <c r="K14" i="1"/>
  <c r="J14" i="1"/>
  <c r="I14" i="1"/>
  <c r="H14" i="1"/>
  <c r="Z14" i="1" s="1"/>
  <c r="AA14" i="1" s="1"/>
  <c r="G14" i="1"/>
  <c r="F14" i="1" s="1"/>
  <c r="D14" i="1"/>
  <c r="C14" i="1"/>
  <c r="Q14" i="1" s="1"/>
  <c r="AC13" i="1"/>
  <c r="Y13" i="1"/>
  <c r="N13" i="1"/>
  <c r="L13" i="1"/>
  <c r="R13" i="1" s="1"/>
  <c r="K13" i="1"/>
  <c r="J13" i="1"/>
  <c r="I13" i="1"/>
  <c r="H13" i="1"/>
  <c r="G13" i="1"/>
  <c r="F13" i="1" s="1"/>
  <c r="D13" i="1"/>
  <c r="C13" i="1"/>
  <c r="Q13" i="1" s="1"/>
  <c r="AC12" i="1"/>
  <c r="Y12" i="1"/>
  <c r="R12" i="1"/>
  <c r="N12" i="1"/>
  <c r="M12" i="1" s="1"/>
  <c r="L12" i="1"/>
  <c r="K12" i="1"/>
  <c r="J12" i="1"/>
  <c r="H12" i="1"/>
  <c r="G12" i="1"/>
  <c r="F12" i="1" s="1"/>
  <c r="D12" i="1"/>
  <c r="C12" i="1"/>
  <c r="Q12" i="1" s="1"/>
  <c r="AC11" i="1"/>
  <c r="Y11" i="1"/>
  <c r="N11" i="1"/>
  <c r="L11" i="1"/>
  <c r="R11" i="1" s="1"/>
  <c r="K11" i="1"/>
  <c r="J11" i="1"/>
  <c r="I11" i="1"/>
  <c r="H11" i="1"/>
  <c r="G11" i="1"/>
  <c r="E11" i="1"/>
  <c r="Q11" i="1" s="1"/>
  <c r="D11" i="1"/>
  <c r="C11" i="1"/>
  <c r="AC10" i="1"/>
  <c r="Y10" i="1"/>
  <c r="R10" i="1"/>
  <c r="M10" i="1"/>
  <c r="K10" i="1"/>
  <c r="J10" i="1"/>
  <c r="T10" i="1" s="1"/>
  <c r="I10" i="1"/>
  <c r="H10" i="1"/>
  <c r="G10" i="1"/>
  <c r="F10" i="1"/>
  <c r="D10" i="1"/>
  <c r="C10" i="1"/>
  <c r="Q10" i="1" s="1"/>
  <c r="AC9" i="1"/>
  <c r="Y9" i="1"/>
  <c r="N9" i="1"/>
  <c r="L9" i="1"/>
  <c r="R9" i="1" s="1"/>
  <c r="K9" i="1"/>
  <c r="J9" i="1"/>
  <c r="I9" i="1"/>
  <c r="H9" i="1"/>
  <c r="G9" i="1"/>
  <c r="E9" i="1"/>
  <c r="D9" i="1"/>
  <c r="C9" i="1"/>
  <c r="AC8" i="1"/>
  <c r="Y8" i="1"/>
  <c r="N8" i="1"/>
  <c r="L8" i="1"/>
  <c r="R8" i="1" s="1"/>
  <c r="K8" i="1"/>
  <c r="J8" i="1"/>
  <c r="I8" i="1"/>
  <c r="H8" i="1"/>
  <c r="F8" i="1"/>
  <c r="D8" i="1"/>
  <c r="AE8" i="1" s="1"/>
  <c r="C8" i="1"/>
  <c r="AC7" i="1"/>
  <c r="Y7" i="1"/>
  <c r="R7" i="1"/>
  <c r="M7" i="1"/>
  <c r="K7" i="1"/>
  <c r="J7" i="1"/>
  <c r="I7" i="1"/>
  <c r="H7" i="1"/>
  <c r="Z7" i="1" s="1"/>
  <c r="AA7" i="1" s="1"/>
  <c r="F7" i="1"/>
  <c r="D7" i="1"/>
  <c r="C7" i="1"/>
  <c r="Q7" i="1" s="1"/>
  <c r="J17" i="1" l="1"/>
  <c r="J19" i="1" s="1"/>
  <c r="P8" i="1"/>
  <c r="U8" i="1"/>
  <c r="AE9" i="1"/>
  <c r="AD10" i="1"/>
  <c r="U10" i="1"/>
  <c r="U11" i="1"/>
  <c r="P13" i="1"/>
  <c r="W13" i="1" s="1"/>
  <c r="F15" i="1"/>
  <c r="Q16" i="1"/>
  <c r="P18" i="1"/>
  <c r="U18" i="6"/>
  <c r="O16" i="7"/>
  <c r="O18" i="7" s="1"/>
  <c r="C15" i="7"/>
  <c r="D15" i="7" s="1"/>
  <c r="R16" i="7"/>
  <c r="D17" i="1"/>
  <c r="P17" i="1" s="1"/>
  <c r="G17" i="1"/>
  <c r="G19" i="1" s="1"/>
  <c r="M9" i="1"/>
  <c r="D15" i="4"/>
  <c r="D17" i="4" s="1"/>
  <c r="D19" i="4" s="1"/>
  <c r="D21" i="4" s="1"/>
  <c r="O9" i="1"/>
  <c r="T8" i="1"/>
  <c r="AD14" i="1"/>
  <c r="Z9" i="1"/>
  <c r="AA9" i="1" s="1"/>
  <c r="S9" i="1"/>
  <c r="O10" i="1"/>
  <c r="P10" i="1"/>
  <c r="W10" i="1" s="1"/>
  <c r="AE10" i="1"/>
  <c r="F11" i="1"/>
  <c r="T11" i="1"/>
  <c r="AD11" i="1"/>
  <c r="Z13" i="1"/>
  <c r="AA13" i="1" s="1"/>
  <c r="M13" i="1"/>
  <c r="AE15" i="1"/>
  <c r="Z15" i="1"/>
  <c r="AA15" i="1" s="1"/>
  <c r="S15" i="1"/>
  <c r="R16" i="1"/>
  <c r="AD18" i="1"/>
  <c r="J18" i="5"/>
  <c r="N18" i="5"/>
  <c r="C6" i="7"/>
  <c r="D6" i="7" s="1"/>
  <c r="T12" i="1"/>
  <c r="P14" i="1"/>
  <c r="W14" i="1" s="1"/>
  <c r="AE18" i="1"/>
  <c r="G18" i="5"/>
  <c r="K18" i="5"/>
  <c r="O18" i="5"/>
  <c r="N20" i="5"/>
  <c r="C15" i="6"/>
  <c r="D15" i="6" s="1"/>
  <c r="Q8" i="1"/>
  <c r="AD8" i="1"/>
  <c r="AD9" i="1"/>
  <c r="Z10" i="1"/>
  <c r="AA10" i="1" s="1"/>
  <c r="U14" i="1"/>
  <c r="AE14" i="1"/>
  <c r="O15" i="1"/>
  <c r="AD15" i="1"/>
  <c r="AD16" i="1"/>
  <c r="H18" i="5"/>
  <c r="U9" i="1"/>
  <c r="M11" i="1"/>
  <c r="S14" i="1"/>
  <c r="U15" i="1"/>
  <c r="W28" i="1"/>
  <c r="W31" i="1" s="1"/>
  <c r="I18" i="5"/>
  <c r="Q18" i="5"/>
  <c r="J20" i="5"/>
  <c r="N15" i="7"/>
  <c r="N16" i="7" s="1"/>
  <c r="J16" i="6"/>
  <c r="N16" i="6"/>
  <c r="F15" i="6"/>
  <c r="D15" i="2"/>
  <c r="D17" i="2" s="1"/>
  <c r="D19" i="2" s="1"/>
  <c r="D21" i="2" s="1"/>
  <c r="E21" i="7"/>
  <c r="F18" i="7"/>
  <c r="F21" i="7" s="1"/>
  <c r="P16" i="7"/>
  <c r="N18" i="7"/>
  <c r="N21" i="7" s="1"/>
  <c r="M21" i="7"/>
  <c r="V18" i="7"/>
  <c r="V21" i="7" s="1"/>
  <c r="U21" i="7"/>
  <c r="I18" i="7"/>
  <c r="J16" i="7"/>
  <c r="J18" i="7" s="1"/>
  <c r="R18" i="7"/>
  <c r="R21" i="7" s="1"/>
  <c r="Q21" i="7"/>
  <c r="S19" i="7"/>
  <c r="S21" i="7"/>
  <c r="C8" i="7"/>
  <c r="D8" i="7" s="1"/>
  <c r="C10" i="7"/>
  <c r="D10" i="7" s="1"/>
  <c r="C12" i="7"/>
  <c r="D12" i="7" s="1"/>
  <c r="K16" i="7"/>
  <c r="H18" i="7"/>
  <c r="H21" i="7" s="1"/>
  <c r="T18" i="7"/>
  <c r="T21" i="7" s="1"/>
  <c r="G19" i="7"/>
  <c r="J6" i="7"/>
  <c r="P6" i="7"/>
  <c r="C9" i="7"/>
  <c r="D9" i="7" s="1"/>
  <c r="C11" i="7"/>
  <c r="D11" i="7" s="1"/>
  <c r="C13" i="7"/>
  <c r="D13" i="7" s="1"/>
  <c r="F16" i="6"/>
  <c r="E18" i="6"/>
  <c r="G19" i="6" s="1"/>
  <c r="O21" i="6"/>
  <c r="P18" i="6"/>
  <c r="P21" i="6" s="1"/>
  <c r="K21" i="6"/>
  <c r="L18" i="6"/>
  <c r="L21" i="6" s="1"/>
  <c r="G21" i="6"/>
  <c r="H18" i="6"/>
  <c r="H21" i="6" s="1"/>
  <c r="S19" i="6"/>
  <c r="S21" i="6"/>
  <c r="T18" i="6"/>
  <c r="T21" i="6" s="1"/>
  <c r="C16" i="6"/>
  <c r="H16" i="6"/>
  <c r="L16" i="6"/>
  <c r="P16" i="6"/>
  <c r="T16" i="6"/>
  <c r="J18" i="6"/>
  <c r="J21" i="6" s="1"/>
  <c r="N18" i="6"/>
  <c r="N21" i="6" s="1"/>
  <c r="R18" i="6"/>
  <c r="R21" i="6" s="1"/>
  <c r="V18" i="6"/>
  <c r="V21" i="6" s="1"/>
  <c r="M21" i="6"/>
  <c r="U21" i="6"/>
  <c r="L18" i="5"/>
  <c r="P18" i="5"/>
  <c r="T18" i="5"/>
  <c r="E18" i="5"/>
  <c r="M18" i="5"/>
  <c r="F18" i="5"/>
  <c r="R18" i="5"/>
  <c r="S18" i="5"/>
  <c r="F18" i="4"/>
  <c r="F19" i="4"/>
  <c r="F21" i="4" s="1"/>
  <c r="J18" i="4"/>
  <c r="J19" i="4"/>
  <c r="J21" i="4" s="1"/>
  <c r="N19" i="4"/>
  <c r="N21" i="4" s="1"/>
  <c r="R18" i="4"/>
  <c r="R19" i="4"/>
  <c r="R21" i="4" s="1"/>
  <c r="G18" i="4"/>
  <c r="G19" i="4"/>
  <c r="K19" i="4"/>
  <c r="K21" i="4" s="1"/>
  <c r="K18" i="4"/>
  <c r="O18" i="4"/>
  <c r="O19" i="4"/>
  <c r="S19" i="4"/>
  <c r="S21" i="4" s="1"/>
  <c r="P18" i="4"/>
  <c r="I18" i="4"/>
  <c r="T18" i="4"/>
  <c r="Q18" i="4"/>
  <c r="E19" i="2"/>
  <c r="E21" i="2" s="1"/>
  <c r="E18" i="2"/>
  <c r="I19" i="2"/>
  <c r="I18" i="2"/>
  <c r="Q19" i="2"/>
  <c r="Q18" i="2"/>
  <c r="J18" i="2"/>
  <c r="J19" i="2"/>
  <c r="J21" i="2" s="1"/>
  <c r="R18" i="2"/>
  <c r="R19" i="2"/>
  <c r="R21" i="2" s="1"/>
  <c r="H18" i="2"/>
  <c r="H19" i="2"/>
  <c r="H21" i="2" s="1"/>
  <c r="L18" i="2"/>
  <c r="L19" i="2"/>
  <c r="L21" i="2" s="1"/>
  <c r="P18" i="2"/>
  <c r="P19" i="2"/>
  <c r="P21" i="2" s="1"/>
  <c r="T18" i="2"/>
  <c r="T19" i="2"/>
  <c r="T21" i="2" s="1"/>
  <c r="M19" i="2"/>
  <c r="M21" i="2" s="1"/>
  <c r="M18" i="2"/>
  <c r="U19" i="2"/>
  <c r="U21" i="2" s="1"/>
  <c r="U18" i="2"/>
  <c r="F18" i="2"/>
  <c r="F19" i="2"/>
  <c r="F21" i="2" s="1"/>
  <c r="N18" i="2"/>
  <c r="N19" i="2"/>
  <c r="V18" i="2"/>
  <c r="V19" i="2"/>
  <c r="V21" i="2" s="1"/>
  <c r="G19" i="2"/>
  <c r="G18" i="2"/>
  <c r="K18" i="2"/>
  <c r="K19" i="2"/>
  <c r="K21" i="2" s="1"/>
  <c r="O19" i="2"/>
  <c r="O21" i="2" s="1"/>
  <c r="O18" i="2"/>
  <c r="S18" i="2"/>
  <c r="S19" i="2"/>
  <c r="S21" i="2" s="1"/>
  <c r="D19" i="1"/>
  <c r="AD19" i="1" s="1"/>
  <c r="S8" i="1"/>
  <c r="O8" i="1"/>
  <c r="I17" i="1"/>
  <c r="I19" i="1" s="1"/>
  <c r="M8" i="1"/>
  <c r="AE12" i="1"/>
  <c r="P12" i="1"/>
  <c r="W12" i="1" s="1"/>
  <c r="W18" i="1"/>
  <c r="S7" i="1"/>
  <c r="T7" i="1"/>
  <c r="N17" i="1"/>
  <c r="N19" i="1" s="1"/>
  <c r="Q9" i="1"/>
  <c r="S10" i="1"/>
  <c r="AE11" i="1"/>
  <c r="Z11" i="1"/>
  <c r="AA11" i="1" s="1"/>
  <c r="U16" i="1"/>
  <c r="S16" i="1"/>
  <c r="AE16" i="1"/>
  <c r="P16" i="1"/>
  <c r="T16" i="1"/>
  <c r="AE7" i="1"/>
  <c r="Z8" i="1"/>
  <c r="AA8" i="1" s="1"/>
  <c r="G24" i="1"/>
  <c r="G22" i="1"/>
  <c r="H17" i="1"/>
  <c r="K17" i="1"/>
  <c r="AD13" i="1"/>
  <c r="U13" i="1"/>
  <c r="L17" i="1"/>
  <c r="P7" i="1"/>
  <c r="W7" i="1" s="1"/>
  <c r="U7" i="1"/>
  <c r="AD7" i="1"/>
  <c r="F9" i="1"/>
  <c r="T9" i="1"/>
  <c r="O11" i="1"/>
  <c r="E17" i="1"/>
  <c r="Z12" i="1"/>
  <c r="AA12" i="1" s="1"/>
  <c r="S12" i="1"/>
  <c r="O12" i="1"/>
  <c r="U12" i="1"/>
  <c r="AD12" i="1"/>
  <c r="S13" i="1"/>
  <c r="O13" i="1"/>
  <c r="T13" i="1"/>
  <c r="AE13" i="1"/>
  <c r="T14" i="1"/>
  <c r="S18" i="1"/>
  <c r="O18" i="1"/>
  <c r="M18" i="1"/>
  <c r="R18" i="1"/>
  <c r="P9" i="1"/>
  <c r="S11" i="1"/>
  <c r="P15" i="1"/>
  <c r="W15" i="1" s="1"/>
  <c r="F16" i="1"/>
  <c r="O16" i="1"/>
  <c r="O7" i="1"/>
  <c r="P11" i="1"/>
  <c r="W11" i="1" s="1"/>
  <c r="O14" i="1"/>
  <c r="M18" i="4" l="1"/>
  <c r="H18" i="4"/>
  <c r="N18" i="4"/>
  <c r="W9" i="1"/>
  <c r="W8" i="1"/>
  <c r="AD17" i="1"/>
  <c r="E18" i="4"/>
  <c r="S18" i="4"/>
  <c r="W16" i="1"/>
  <c r="L18" i="4"/>
  <c r="O21" i="7"/>
  <c r="P18" i="7"/>
  <c r="P21" i="7" s="1"/>
  <c r="L16" i="7"/>
  <c r="K18" i="7"/>
  <c r="I21" i="7"/>
  <c r="C16" i="7"/>
  <c r="C18" i="6"/>
  <c r="D16" i="6"/>
  <c r="E19" i="6"/>
  <c r="E21" i="6"/>
  <c r="F18" i="6"/>
  <c r="F21" i="6" s="1"/>
  <c r="N24" i="1"/>
  <c r="N22" i="1"/>
  <c r="I22" i="1"/>
  <c r="I24" i="1"/>
  <c r="K19" i="1"/>
  <c r="T19" i="1" s="1"/>
  <c r="T22" i="1" s="1"/>
  <c r="U17" i="1"/>
  <c r="D24" i="1"/>
  <c r="D22" i="1"/>
  <c r="P19" i="1"/>
  <c r="E19" i="1"/>
  <c r="N20" i="1" s="1"/>
  <c r="Q17" i="1"/>
  <c r="W17" i="1" s="1"/>
  <c r="F17" i="1"/>
  <c r="Z17" i="1"/>
  <c r="J24" i="1"/>
  <c r="J22" i="1"/>
  <c r="AE17" i="1"/>
  <c r="O17" i="1"/>
  <c r="L19" i="1"/>
  <c r="R17" i="1"/>
  <c r="M17" i="1"/>
  <c r="S17" i="1"/>
  <c r="H19" i="1"/>
  <c r="T17" i="1"/>
  <c r="J20" i="1" l="1"/>
  <c r="AE19" i="1"/>
  <c r="L18" i="7"/>
  <c r="L21" i="7" s="1"/>
  <c r="K21" i="7"/>
  <c r="D16" i="7"/>
  <c r="C18" i="7"/>
  <c r="C21" i="6"/>
  <c r="D18" i="6"/>
  <c r="D21" i="6" s="1"/>
  <c r="K19" i="6"/>
  <c r="I19" i="6"/>
  <c r="Q19" i="6"/>
  <c r="O19" i="6"/>
  <c r="U19" i="6"/>
  <c r="M19" i="6"/>
  <c r="Z19" i="1"/>
  <c r="AA17" i="1"/>
  <c r="V28" i="1"/>
  <c r="V31" i="1" s="1"/>
  <c r="H24" i="1"/>
  <c r="S19" i="1"/>
  <c r="S22" i="1" s="1"/>
  <c r="H22" i="1"/>
  <c r="H20" i="1"/>
  <c r="L24" i="1"/>
  <c r="M19" i="1"/>
  <c r="L22" i="1"/>
  <c r="L20" i="1"/>
  <c r="R19" i="1"/>
  <c r="R22" i="1" s="1"/>
  <c r="P22" i="1"/>
  <c r="U19" i="1"/>
  <c r="U22" i="1" s="1"/>
  <c r="K22" i="1"/>
  <c r="K24" i="1"/>
  <c r="K20" i="1"/>
  <c r="E22" i="1"/>
  <c r="Q19" i="1"/>
  <c r="Q22" i="1" s="1"/>
  <c r="O19" i="1"/>
  <c r="E24" i="1"/>
  <c r="F19" i="1"/>
  <c r="G20" i="1"/>
  <c r="I20" i="1"/>
  <c r="C21" i="7" l="1"/>
  <c r="D18" i="7"/>
  <c r="D21" i="7" s="1"/>
  <c r="E19" i="7"/>
  <c r="U19" i="7"/>
  <c r="M19" i="7"/>
  <c r="Q19" i="7"/>
  <c r="O19" i="7"/>
  <c r="I19" i="7"/>
  <c r="K19" i="7"/>
  <c r="F24" i="1"/>
  <c r="F20" i="1"/>
  <c r="F22" i="1"/>
  <c r="W19" i="1"/>
  <c r="W22" i="1" s="1"/>
  <c r="O22" i="1"/>
  <c r="O20" i="1"/>
  <c r="O24" i="1"/>
  <c r="M22" i="1"/>
  <c r="M20" i="1"/>
  <c r="M24" i="1"/>
  <c r="Z22" i="1"/>
  <c r="AA19" i="1"/>
  <c r="AA22" i="1" s="1"/>
  <c r="X28" i="1"/>
  <c r="X31" i="1" s="1"/>
  <c r="Y28" i="1"/>
</calcChain>
</file>

<file path=xl/sharedStrings.xml><?xml version="1.0" encoding="utf-8"?>
<sst xmlns="http://schemas.openxmlformats.org/spreadsheetml/2006/main" count="414" uniqueCount="180">
  <si>
    <t>Демографические показатели. Естественное  движение населения *</t>
  </si>
  <si>
    <t xml:space="preserve">     Республики Алтай    за 6 месяцев   2020 год</t>
  </si>
  <si>
    <t>Данные предварительные!</t>
  </si>
  <si>
    <t>№ п/п</t>
  </si>
  <si>
    <t>Районы</t>
  </si>
  <si>
    <t>Населе- ние по естес-у приросту  в  2020г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</si>
  <si>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</si>
  <si>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 xml:space="preserve">                   У М Е Р Л О </t>
  </si>
  <si>
    <t>Рождаемо сть на тыс. нас.</t>
  </si>
  <si>
    <t xml:space="preserve">Показатели смертности </t>
  </si>
  <si>
    <t>Естест-  вен ный при  рост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</si>
  <si>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2019г</t>
    </r>
  </si>
  <si>
    <t>от 0 - 17 лет</t>
  </si>
  <si>
    <t>Детск нас-е  на 01.01.  2020</t>
  </si>
  <si>
    <r>
      <t xml:space="preserve">0-4 года, на 1000 </t>
    </r>
    <r>
      <rPr>
        <b/>
        <u/>
        <sz val="10"/>
        <rFont val="Arial"/>
        <family val="2"/>
        <charset val="204"/>
      </rPr>
      <t>родив     шимся живыми</t>
    </r>
  </si>
  <si>
    <t>1/2  прироста    нас-я</t>
  </si>
  <si>
    <t>Всего</t>
  </si>
  <si>
    <t>До 1год</t>
  </si>
  <si>
    <t>От 1г.    до 15 лет</t>
  </si>
  <si>
    <t xml:space="preserve"> Перинатал.</t>
  </si>
  <si>
    <t>От 16 до 55/60 лет.</t>
  </si>
  <si>
    <t>С 55/60 и выше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</si>
  <si>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</si>
  <si>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</si>
  <si>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</si>
  <si>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</si>
  <si>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</si>
  <si>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>Мате рин ская смертность**</t>
  </si>
  <si>
    <t>От 15г.    до 18 лет</t>
  </si>
  <si>
    <t>От  0    до 18 лет</t>
  </si>
  <si>
    <r>
      <t xml:space="preserve">Показатель  на  </t>
    </r>
    <r>
      <rPr>
        <b/>
        <u val="singleAccounting"/>
        <sz val="10"/>
        <rFont val="Arial"/>
        <family val="2"/>
        <charset val="204"/>
      </rPr>
      <t xml:space="preserve">10.000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</si>
  <si>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ОП</t>
  </si>
  <si>
    <t>Муж</t>
  </si>
  <si>
    <t>Жен</t>
  </si>
  <si>
    <t xml:space="preserve">0-6 дней </t>
  </si>
  <si>
    <t>мертрож.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</si>
  <si>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</si>
  <si>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</si>
  <si>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</si>
  <si>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</si>
  <si>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</si>
  <si>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</si>
  <si>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</si>
  <si>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</si>
  <si>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</si>
  <si>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</si>
  <si>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</si>
  <si>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</si>
  <si>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РА   за I полугодие   </t>
    </r>
    <r>
      <rPr>
        <b/>
        <u/>
        <sz val="12"/>
        <rFont val="Times New Roman"/>
        <family val="1"/>
        <charset val="204"/>
      </rPr>
      <t>2020г.</t>
    </r>
  </si>
  <si>
    <t>Удельный вес  в    %   от общего числа умерших</t>
  </si>
  <si>
    <r>
      <t xml:space="preserve">6 мес  </t>
    </r>
    <r>
      <rPr>
        <u/>
        <sz val="10"/>
        <rFont val="Times New Roman"/>
        <family val="1"/>
        <charset val="204"/>
      </rPr>
      <t>2019г.</t>
    </r>
  </si>
  <si>
    <t xml:space="preserve">Динамика: (2020г к 2019г)        абс. чис. ( +,- ) показ-и ( в %)                                                                                </t>
  </si>
  <si>
    <r>
      <t xml:space="preserve">6 мес  </t>
    </r>
    <r>
      <rPr>
        <u/>
        <sz val="10"/>
        <rFont val="Times New Roman"/>
        <family val="1"/>
        <charset val="204"/>
      </rPr>
      <t>2018г.</t>
    </r>
  </si>
  <si>
    <t xml:space="preserve">Динамика: (2020г к 2019г)        абс. чис.  ( в %)                                                                                </t>
  </si>
  <si>
    <t>** материнская смертность на 100 тыс. родившихся живыми</t>
  </si>
  <si>
    <t>РА--Младенческая смертность по Ратсу</t>
  </si>
  <si>
    <r>
      <t>Детская  смертность за   6  мес.  2020г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(на 10 тыс. детского    населения) </t>
    </r>
  </si>
  <si>
    <t>0 - 14л</t>
  </si>
  <si>
    <t>15-17л</t>
  </si>
  <si>
    <t>0-17л</t>
  </si>
  <si>
    <t>на 100 тыс дет нас</t>
  </si>
  <si>
    <r>
      <t xml:space="preserve">Смертность   детская      за 6 мес </t>
    </r>
    <r>
      <rPr>
        <b/>
        <u/>
        <sz val="12"/>
        <rFont val="Arial"/>
        <family val="2"/>
        <charset val="204"/>
      </rPr>
      <t xml:space="preserve">2020г </t>
    </r>
    <r>
      <rPr>
        <b/>
        <sz val="12"/>
        <rFont val="Arial"/>
        <family val="2"/>
        <charset val="204"/>
      </rPr>
      <t xml:space="preserve"> </t>
    </r>
  </si>
  <si>
    <t>Население дет-е на нач-о 2020г</t>
  </si>
  <si>
    <r>
      <t xml:space="preserve">Смертность   детская      за 6 мес </t>
    </r>
    <r>
      <rPr>
        <u/>
        <sz val="12"/>
        <rFont val="Arial"/>
        <family val="2"/>
        <charset val="204"/>
      </rPr>
      <t xml:space="preserve">2019г </t>
    </r>
    <r>
      <rPr>
        <sz val="12"/>
        <rFont val="Arial"/>
        <family val="2"/>
        <charset val="204"/>
      </rPr>
      <t xml:space="preserve"> </t>
    </r>
  </si>
  <si>
    <t>Динамика        %    (2020 к 2019г)</t>
  </si>
  <si>
    <r>
      <t xml:space="preserve">Смертность   детская      за 6 мес </t>
    </r>
    <r>
      <rPr>
        <u/>
        <sz val="12"/>
        <rFont val="Arial"/>
        <family val="2"/>
        <charset val="204"/>
      </rPr>
      <t xml:space="preserve">2018г </t>
    </r>
    <r>
      <rPr>
        <sz val="12"/>
        <rFont val="Arial"/>
        <family val="2"/>
        <charset val="204"/>
      </rPr>
      <t xml:space="preserve"> </t>
    </r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</si>
  <si>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6 месяцев </t>
    </r>
    <r>
      <rPr>
        <b/>
        <sz val="18"/>
        <rFont val="Times New Roman Cyr"/>
        <family val="1"/>
        <charset val="204"/>
      </rPr>
      <t>2020г.</t>
    </r>
  </si>
  <si>
    <t>Данные с заключительными диагнозами!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</si>
  <si>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</si>
  <si>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</si>
  <si>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</si>
  <si>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</si>
  <si>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</si>
  <si>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</si>
  <si>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</si>
  <si>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</si>
  <si>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</si>
  <si>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</si>
  <si>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</si>
  <si>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</si>
  <si>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</si>
  <si>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</si>
  <si>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</si>
  <si>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</si>
  <si>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</si>
  <si>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</si>
  <si>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</si>
  <si>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</si>
  <si>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</si>
  <si>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</si>
  <si>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</si>
  <si>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</si>
  <si>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</si>
  <si>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</si>
  <si>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</si>
  <si>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</si>
  <si>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</si>
  <si>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</si>
  <si>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</si>
  <si>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</si>
  <si>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</si>
  <si>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</si>
  <si>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</si>
  <si>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</si>
  <si>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</si>
  <si>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</si>
  <si>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</si>
  <si>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</si>
  <si>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</si>
  <si>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r>
      <t xml:space="preserve">РА </t>
    </r>
    <r>
      <rPr>
        <b/>
        <sz val="12"/>
        <rFont val="Times New Roman Cyr"/>
        <family val="1"/>
        <charset val="204"/>
      </rPr>
      <t xml:space="preserve"> за</t>
    </r>
    <r>
      <rPr>
        <b/>
        <u/>
        <sz val="12"/>
        <rFont val="Times New Roman Cyr"/>
        <charset val="204"/>
      </rPr>
      <t xml:space="preserve">   6 мес. 2020г</t>
    </r>
    <r>
      <rPr>
        <b/>
        <sz val="12"/>
        <rFont val="Times New Roman Cyr"/>
        <family val="1"/>
        <charset val="204"/>
      </rPr>
      <t xml:space="preserve">  </t>
    </r>
    <r>
      <rPr>
        <b/>
        <u/>
        <sz val="12"/>
        <rFont val="Times New Roman Cyr"/>
        <charset val="204"/>
      </rPr>
      <t xml:space="preserve"> (абс. чис.)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</si>
  <si>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Удельный вес от общей смертности</t>
  </si>
  <si>
    <r>
      <t xml:space="preserve">РА  Показатели  смертности   по классам болезни   </t>
    </r>
    <r>
      <rPr>
        <b/>
        <u/>
        <sz val="12"/>
        <rFont val="Times New Roman Cyr"/>
        <charset val="204"/>
      </rPr>
      <t>за  6 мес. 2020г</t>
    </r>
    <r>
      <rPr>
        <b/>
        <sz val="12"/>
        <rFont val="Times New Roman Cyr"/>
        <charset val="204"/>
      </rPr>
      <t xml:space="preserve">    (на 100 тыс.нас.РА)</t>
    </r>
  </si>
  <si>
    <r>
      <t xml:space="preserve">  </t>
    </r>
    <r>
      <rPr>
        <u/>
        <sz val="12"/>
        <rFont val="Times New Roman Cyr"/>
        <charset val="204"/>
      </rPr>
      <t>за  6 мес. 2019г</t>
    </r>
    <r>
      <rPr>
        <sz val="12"/>
        <rFont val="Times New Roman Cyr"/>
        <charset val="204"/>
      </rPr>
      <t xml:space="preserve">  </t>
    </r>
  </si>
  <si>
    <t>6    месяцев  2020г.   к   2019г.           в %</t>
  </si>
  <si>
    <r>
      <t xml:space="preserve">   6 мес. 2019г</t>
    </r>
    <r>
      <rPr>
        <sz val="10"/>
        <rFont val="Times New Roman Cyr"/>
        <family val="1"/>
        <charset val="204"/>
      </rPr>
      <t xml:space="preserve">  </t>
    </r>
    <r>
      <rPr>
        <sz val="10"/>
        <rFont val="Times New Roman Cyr"/>
        <charset val="204"/>
      </rPr>
      <t xml:space="preserve"> (абс. чис.) 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</si>
  <si>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</t>
    </r>
    <r>
      <rPr>
        <u/>
        <sz val="12"/>
        <rFont val="Times New Roman Cyr"/>
        <charset val="204"/>
      </rPr>
      <t>за  6 мес. 2018г</t>
    </r>
    <r>
      <rPr>
        <sz val="12"/>
        <rFont val="Times New Roman Cyr"/>
        <charset val="204"/>
      </rPr>
      <t xml:space="preserve">  </t>
    </r>
  </si>
  <si>
    <t>родилось живыми за 6 месяцев -</t>
  </si>
  <si>
    <r>
      <t xml:space="preserve">Структура смертности  населения по классам болезни  в  I  полугодии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2020г.</t>
    </r>
  </si>
  <si>
    <t>A00-R99</t>
  </si>
  <si>
    <r>
      <t xml:space="preserve">РА </t>
    </r>
    <r>
      <rPr>
        <b/>
        <sz val="14"/>
        <rFont val="Times New Roman Cyr"/>
        <family val="1"/>
        <charset val="204"/>
      </rPr>
      <t xml:space="preserve"> за</t>
    </r>
    <r>
      <rPr>
        <b/>
        <u/>
        <sz val="14"/>
        <rFont val="Times New Roman Cyr"/>
        <charset val="204"/>
      </rPr>
      <t xml:space="preserve">   6 мес. 2020г</t>
    </r>
    <r>
      <rPr>
        <b/>
        <sz val="14"/>
        <rFont val="Times New Roman Cyr"/>
        <family val="1"/>
        <charset val="204"/>
      </rPr>
      <t xml:space="preserve">  </t>
    </r>
    <r>
      <rPr>
        <b/>
        <u/>
        <sz val="14"/>
        <rFont val="Times New Roman Cyr"/>
        <charset val="204"/>
      </rPr>
      <t xml:space="preserve">     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</si>
  <si>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за   6 мес. 2017г     </t>
    </r>
    <r>
      <rPr>
        <u/>
        <sz val="10"/>
        <rFont val="Times New Roman Cyr"/>
        <charset val="204"/>
      </rPr>
      <t xml:space="preserve">  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</si>
  <si>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Структура  смертности  </t>
    </r>
    <r>
      <rPr>
        <b/>
        <i/>
        <u/>
        <sz val="18"/>
        <rFont val="Times New Roman Cyr"/>
        <family val="1"/>
        <charset val="204"/>
      </rPr>
      <t xml:space="preserve">трудоспособного  </t>
    </r>
    <r>
      <rPr>
        <b/>
        <sz val="18"/>
        <rFont val="Times New Roman Cyr"/>
        <family val="1"/>
        <charset val="204"/>
      </rPr>
      <t xml:space="preserve"> населения  по  классам   болезни    за</t>
    </r>
    <r>
      <rPr>
        <b/>
        <sz val="22"/>
        <rFont val="Times New Roman Cyr"/>
        <family val="1"/>
        <charset val="204"/>
      </rPr>
      <t xml:space="preserve">   6   месяцев 2020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</si>
  <si>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</si>
  <si>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Население на 01.01.2019г</t>
  </si>
  <si>
    <t>Республика (абс чис)</t>
  </si>
  <si>
    <r>
      <t xml:space="preserve">Пок-ли смерт.  </t>
    </r>
    <r>
      <rPr>
        <b/>
        <u/>
        <sz val="11"/>
        <rFont val="Times New Roman Cyr"/>
        <charset val="204"/>
      </rPr>
      <t xml:space="preserve"> 6 месяцев              2020 г.</t>
    </r>
  </si>
  <si>
    <r>
      <t xml:space="preserve">Пок-ли смерт.  </t>
    </r>
    <r>
      <rPr>
        <u/>
        <sz val="10"/>
        <rFont val="Times New Roman Cyr"/>
        <charset val="204"/>
      </rPr>
      <t xml:space="preserve"> 6 месяцев   2019 г.</t>
    </r>
  </si>
  <si>
    <t>6 месяцев  2020г.   к  2019г.          в %</t>
  </si>
  <si>
    <t xml:space="preserve"> 6 месяцев  2019 г (абс. числа).</t>
  </si>
  <si>
    <t xml:space="preserve">  6 месяцев   2018 г.</t>
  </si>
  <si>
    <t>Население на 01.01.2019</t>
  </si>
  <si>
    <t>Пок-ли смертности трудоспособного населения .  6 месяцев  2020 г.</t>
  </si>
  <si>
    <r>
      <t xml:space="preserve"> </t>
    </r>
    <r>
      <rPr>
        <u/>
        <sz val="10"/>
        <rFont val="Times New Roman Cyr"/>
        <charset val="204"/>
      </rPr>
      <t xml:space="preserve"> 6 месяцев   2019 г.</t>
    </r>
  </si>
  <si>
    <t xml:space="preserve"> 6 месяцев   2018 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</si>
  <si>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за   1 полугодие       2020 года                  </t>
    </r>
  </si>
  <si>
    <t>Данные с изменнеными диагнозами по МДД!</t>
  </si>
  <si>
    <t>Наименование территории</t>
  </si>
  <si>
    <r>
      <t>Население по естественному приросту  за  6</t>
    </r>
    <r>
      <rPr>
        <b/>
        <u/>
        <sz val="11"/>
        <color rgb="FF000000"/>
        <rFont val="Times New Roman Cyr"/>
        <charset val="204"/>
      </rPr>
      <t xml:space="preserve">  месяцев</t>
    </r>
    <r>
      <rPr>
        <b/>
        <sz val="11"/>
        <color rgb="FF000000"/>
        <rFont val="Times New Roman Cyr"/>
        <charset val="204"/>
      </rPr>
      <t xml:space="preserve">   2020</t>
    </r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</si>
  <si>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</si>
  <si>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</si>
  <si>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</si>
  <si>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</si>
  <si>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</si>
  <si>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</si>
  <si>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</si>
  <si>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</si>
  <si>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</si>
  <si>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</si>
  <si>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</si>
  <si>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</si>
  <si>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</si>
  <si>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</si>
  <si>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</si>
  <si>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</si>
  <si>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</si>
  <si>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</si>
  <si>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</si>
  <si>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</si>
  <si>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</si>
  <si>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</si>
  <si>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</si>
  <si>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 xml:space="preserve"> Горно-Алтайск</t>
  </si>
  <si>
    <t xml:space="preserve">Всего за 1 п/г  2020г.  </t>
  </si>
  <si>
    <t>Удельный вес от всех травм</t>
  </si>
  <si>
    <t>от всех  транс несч.с.</t>
  </si>
  <si>
    <t>от всех отравл</t>
  </si>
  <si>
    <t xml:space="preserve">Всего за 1 п/г  2019г.  </t>
  </si>
  <si>
    <t>2020г к 2019г. абс.чис.  +, -,       показ-и  в %</t>
  </si>
  <si>
    <t xml:space="preserve">Всего за 1 п/г  2018г.  </t>
  </si>
  <si>
    <t xml:space="preserve"> за 1 п/г  2017г.  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</si>
  <si>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за </t>
    </r>
    <r>
      <rPr>
        <b/>
        <u/>
        <sz val="16"/>
        <color rgb="FF000000"/>
        <rFont val="Arial Cyr1"/>
        <charset val="204"/>
      </rPr>
      <t xml:space="preserve">I полугодие  </t>
    </r>
    <r>
      <rPr>
        <b/>
        <sz val="16"/>
        <color rgb="FF000000"/>
        <rFont val="Arial Cyr1"/>
        <charset val="204"/>
      </rPr>
      <t xml:space="preserve">     2020 года                               </t>
    </r>
  </si>
  <si>
    <t>Население на начало года 2019г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</si>
  <si>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</si>
  <si>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r>
      <t xml:space="preserve">Всего   за      </t>
    </r>
    <r>
      <rPr>
        <b/>
        <u/>
        <sz val="10"/>
        <color rgb="FF000000"/>
        <rFont val="Arial Cyr"/>
        <charset val="204"/>
      </rPr>
      <t xml:space="preserve"> I  полугодие  2020г.</t>
    </r>
  </si>
  <si>
    <t>от всех травм</t>
  </si>
  <si>
    <t>от всех отравлений</t>
  </si>
  <si>
    <t xml:space="preserve"> I  полугодие  2019г.</t>
  </si>
  <si>
    <t>2020г к 2019г.    абс.чис.  +, -,    показ-и  в %</t>
  </si>
  <si>
    <t xml:space="preserve">   I  полугодие  2018г.</t>
  </si>
  <si>
    <t xml:space="preserve"> I  полугодие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</si>
</sst>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</numFmts>
  <fonts count="13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sz val="12"/>
      <name val="Arial Cyr"/>
      <family val="2"/>
      <charset val="204"/>
    </font>
    <font>
      <b/>
      <sz val="12"/>
      <color rgb="FFFF0000"/>
      <name val="Times New Roman Cyr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u/>
      <sz val="10"/>
      <name val="Times New Roman Cyr"/>
      <charset val="204"/>
    </font>
    <font>
      <b/>
      <sz val="12"/>
      <name val="Arial Cyr"/>
      <charset val="204"/>
    </font>
    <font>
      <b/>
      <i/>
      <u/>
      <sz val="18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Times New Roman Cyr"/>
      <charset val="204"/>
    </font>
    <font>
      <b/>
      <u/>
      <sz val="11"/>
      <name val="Times New Roman Cyr"/>
      <charset val="204"/>
    </font>
    <font>
      <b/>
      <sz val="9"/>
      <name val="Arial Cyr"/>
      <family val="2"/>
      <charset val="204"/>
    </font>
    <font>
      <sz val="11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u/>
      <sz val="16"/>
      <color rgb="FF000000"/>
      <name val="Times New Roman Cyr"/>
      <family val="1"/>
      <charset val="204"/>
    </font>
    <font>
      <b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u/>
      <sz val="11"/>
      <color rgb="FF000000"/>
      <name val="Arial Cyr1"/>
      <charset val="204"/>
    </font>
    <font>
      <b/>
      <sz val="12"/>
      <name val="Arial Cyr1"/>
      <charset val="204"/>
    </font>
    <font>
      <b/>
      <sz val="12"/>
      <color rgb="FF000000"/>
      <name val="Times New Roman Cyr"/>
      <charset val="204"/>
    </font>
    <font>
      <b/>
      <sz val="10"/>
      <color rgb="FF000000"/>
      <name val="Times New Roman Cyr"/>
      <charset val="204"/>
    </font>
    <font>
      <b/>
      <u/>
      <sz val="10"/>
      <color rgb="FF000000"/>
      <name val="Arial Cyr"/>
      <charset val="204"/>
    </font>
    <font>
      <sz val="10"/>
      <name val="Arial Cyr1"/>
      <charset val="204"/>
    </font>
    <font>
      <u/>
      <sz val="10"/>
      <color rgb="FF000000"/>
      <name val="Arial Cyr1"/>
      <charset val="204"/>
    </font>
    <font>
      <sz val="9"/>
      <color rgb="FF000000"/>
      <name val="Arial Cyr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u/>
      <sz val="16"/>
      <color rgb="FF000000"/>
      <name val="Arial Cyr1"/>
      <charset val="204"/>
    </font>
    <font>
      <u/>
      <sz val="9"/>
      <color rgb="FF000000"/>
      <name val="Arial Cyr"/>
      <charset val="204"/>
    </font>
    <font>
      <sz val="9"/>
      <color rgb="FF000000"/>
      <name val="Arial Cyr"/>
      <family val="2"/>
      <charset val="204"/>
    </font>
    <font>
      <sz val="10"/>
      <color rgb="FF000000"/>
      <name val="Arial1"/>
      <charset val="204"/>
    </font>
    <font>
      <b/>
      <sz val="10"/>
      <color rgb="FF00000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44">
    <xf numFmtId="0" fontId="0" fillId="0" borderId="0"/>
    <xf numFmtId="9" fontId="1" fillId="0" borderId="0" applyFill="0" applyBorder="0" applyAlignment="0" applyProtection="0"/>
    <xf numFmtId="0" fontId="9" fillId="0" borderId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45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14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4" borderId="0" applyNumberFormat="0" applyBorder="0" applyAlignment="0" applyProtection="0"/>
    <xf numFmtId="0" fontId="45" fillId="18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4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6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1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0" borderId="0">
      <protection locked="0"/>
    </xf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7" fillId="0" borderId="0">
      <protection locked="0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47" fillId="0" borderId="0">
      <protection locked="0"/>
    </xf>
    <xf numFmtId="9" fontId="48" fillId="0" borderId="0" applyFont="0" applyBorder="0" applyProtection="0"/>
    <xf numFmtId="0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50" fillId="0" borderId="0"/>
    <xf numFmtId="0" fontId="35" fillId="0" borderId="0" applyNumberFormat="0" applyFill="0" applyBorder="0" applyAlignment="0" applyProtection="0"/>
    <xf numFmtId="0" fontId="47" fillId="0" borderId="0">
      <protection locked="0"/>
    </xf>
    <xf numFmtId="0" fontId="47" fillId="0" borderId="40">
      <protection locked="0"/>
    </xf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46" fillId="4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51" fillId="22" borderId="41" applyNumberFormat="0" applyAlignment="0" applyProtection="0"/>
    <xf numFmtId="0" fontId="51" fillId="14" borderId="41" applyNumberFormat="0" applyAlignment="0" applyProtection="0"/>
    <xf numFmtId="0" fontId="52" fillId="44" borderId="42" applyNumberFormat="0" applyAlignment="0" applyProtection="0"/>
    <xf numFmtId="0" fontId="52" fillId="25" borderId="42" applyNumberFormat="0" applyAlignment="0" applyProtection="0"/>
    <xf numFmtId="0" fontId="53" fillId="44" borderId="41" applyNumberFormat="0" applyAlignment="0" applyProtection="0"/>
    <xf numFmtId="0" fontId="53" fillId="25" borderId="41" applyNumberFormat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45" borderId="47" applyNumberFormat="0" applyAlignment="0" applyProtection="0"/>
    <xf numFmtId="0" fontId="58" fillId="46" borderId="47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7" borderId="0" applyNumberFormat="0" applyBorder="0" applyAlignment="0" applyProtection="0"/>
    <xf numFmtId="0" fontId="60" fillId="4" borderId="0" applyNumberFormat="0" applyBorder="0" applyAlignment="0" applyProtection="0"/>
    <xf numFmtId="0" fontId="61" fillId="0" borderId="0"/>
    <xf numFmtId="0" fontId="1" fillId="0" borderId="0"/>
    <xf numFmtId="0" fontId="34" fillId="0" borderId="0"/>
    <xf numFmtId="0" fontId="12" fillId="0" borderId="0"/>
    <xf numFmtId="0" fontId="9" fillId="0" borderId="0"/>
    <xf numFmtId="0" fontId="62" fillId="0" borderId="0">
      <protection locked="0"/>
    </xf>
    <xf numFmtId="0" fontId="45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12" fillId="0" borderId="0"/>
    <xf numFmtId="0" fontId="62" fillId="0" borderId="0">
      <protection locked="0"/>
    </xf>
    <xf numFmtId="0" fontId="34" fillId="0" borderId="0"/>
    <xf numFmtId="0" fontId="9" fillId="0" borderId="0"/>
    <xf numFmtId="0" fontId="61" fillId="0" borderId="0"/>
    <xf numFmtId="0" fontId="9" fillId="0" borderId="0"/>
    <xf numFmtId="0" fontId="12" fillId="0" borderId="0"/>
    <xf numFmtId="0" fontId="63" fillId="0" borderId="0"/>
    <xf numFmtId="0" fontId="64" fillId="0" borderId="0"/>
    <xf numFmtId="0" fontId="65" fillId="0" borderId="0"/>
    <xf numFmtId="0" fontId="9" fillId="0" borderId="0"/>
    <xf numFmtId="0" fontId="65" fillId="0" borderId="0"/>
    <xf numFmtId="0" fontId="1" fillId="0" borderId="0"/>
    <xf numFmtId="0" fontId="66" fillId="0" borderId="0" applyNumberFormat="0" applyBorder="0" applyProtection="0"/>
    <xf numFmtId="0" fontId="1" fillId="0" borderId="0"/>
    <xf numFmtId="0" fontId="67" fillId="15" borderId="0" applyNumberFormat="0" applyBorder="0" applyAlignment="0" applyProtection="0"/>
    <xf numFmtId="0" fontId="67" fillId="4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49" borderId="48" applyNumberFormat="0" applyFont="0" applyAlignment="0" applyProtection="0"/>
    <xf numFmtId="0" fontId="34" fillId="17" borderId="48" applyNumberFormat="0" applyAlignment="0" applyProtection="0"/>
    <xf numFmtId="9" fontId="34" fillId="0" borderId="0" applyFill="0" applyBorder="0" applyAlignment="0" applyProtection="0"/>
    <xf numFmtId="9" fontId="63" fillId="0" borderId="0" applyBorder="0" applyProtection="0"/>
    <xf numFmtId="9" fontId="12" fillId="0" borderId="0" applyFont="0" applyFill="0" applyBorder="0" applyAlignment="0" applyProtection="0"/>
    <xf numFmtId="9" fontId="1" fillId="0" borderId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ill="0" applyBorder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165" fontId="35" fillId="0" borderId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1" fillId="0" borderId="0" applyFill="0" applyBorder="0" applyAlignment="0" applyProtection="0"/>
    <xf numFmtId="0" fontId="71" fillId="16" borderId="0" applyNumberFormat="0" applyBorder="0" applyAlignment="0" applyProtection="0"/>
    <xf numFmtId="0" fontId="71" fillId="21" borderId="0" applyNumberFormat="0" applyBorder="0" applyAlignment="0" applyProtection="0"/>
    <xf numFmtId="0" fontId="1" fillId="0" borderId="0"/>
    <xf numFmtId="0" fontId="108" fillId="0" borderId="0" applyNumberFormat="0" applyBorder="0" applyProtection="0"/>
    <xf numFmtId="0" fontId="133" fillId="0" borderId="0" applyNumberFormat="0" applyBorder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 applyProtection="1">
      <alignment horizontal="center" vertical="center"/>
    </xf>
    <xf numFmtId="165" fontId="17" fillId="2" borderId="3" xfId="0" applyNumberFormat="1" applyFont="1" applyFill="1" applyBorder="1" applyAlignment="1" applyProtection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165" fontId="17" fillId="2" borderId="22" xfId="0" applyNumberFormat="1" applyFont="1" applyFill="1" applyBorder="1" applyAlignment="1" applyProtection="1">
      <alignment horizontal="center" vertical="center"/>
    </xf>
    <xf numFmtId="165" fontId="17" fillId="2" borderId="1" xfId="0" applyNumberFormat="1" applyFont="1" applyFill="1" applyBorder="1" applyAlignment="1" applyProtection="1">
      <alignment horizontal="center" vertical="center"/>
    </xf>
    <xf numFmtId="1" fontId="22" fillId="5" borderId="25" xfId="4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21" fillId="0" borderId="25" xfId="4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17" fillId="2" borderId="26" xfId="0" applyNumberFormat="1" applyFont="1" applyFill="1" applyBorder="1" applyAlignment="1" applyProtection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1" fontId="22" fillId="8" borderId="25" xfId="4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22" fillId="9" borderId="25" xfId="4" applyNumberFormat="1" applyFont="1" applyFill="1" applyBorder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left" vertical="center"/>
    </xf>
    <xf numFmtId="0" fontId="17" fillId="5" borderId="24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left" vertical="center"/>
    </xf>
    <xf numFmtId="1" fontId="18" fillId="10" borderId="3" xfId="0" applyNumberFormat="1" applyFont="1" applyFill="1" applyBorder="1" applyAlignment="1">
      <alignment horizontal="center" vertical="center"/>
    </xf>
    <xf numFmtId="1" fontId="24" fillId="8" borderId="1" xfId="0" applyNumberFormat="1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165" fontId="17" fillId="9" borderId="24" xfId="0" applyNumberFormat="1" applyFont="1" applyFill="1" applyBorder="1" applyAlignment="1" applyProtection="1">
      <alignment horizontal="center" vertical="center"/>
    </xf>
    <xf numFmtId="165" fontId="17" fillId="10" borderId="3" xfId="0" applyNumberFormat="1" applyFont="1" applyFill="1" applyBorder="1" applyAlignment="1" applyProtection="1">
      <alignment horizontal="center" vertical="center"/>
    </xf>
    <xf numFmtId="165" fontId="21" fillId="9" borderId="4" xfId="0" applyNumberFormat="1" applyFont="1" applyFill="1" applyBorder="1" applyAlignment="1">
      <alignment horizontal="center" vertical="center"/>
    </xf>
    <xf numFmtId="165" fontId="17" fillId="10" borderId="22" xfId="0" applyNumberFormat="1" applyFont="1" applyFill="1" applyBorder="1" applyAlignment="1" applyProtection="1">
      <alignment horizontal="center" vertical="center"/>
    </xf>
    <xf numFmtId="165" fontId="17" fillId="10" borderId="1" xfId="0" applyNumberFormat="1" applyFont="1" applyFill="1" applyBorder="1" applyAlignment="1" applyProtection="1">
      <alignment horizontal="center" vertical="center"/>
    </xf>
    <xf numFmtId="165" fontId="17" fillId="10" borderId="26" xfId="0" applyNumberFormat="1" applyFont="1" applyFill="1" applyBorder="1" applyAlignment="1" applyProtection="1">
      <alignment horizontal="center" vertical="center"/>
    </xf>
    <xf numFmtId="0" fontId="25" fillId="8" borderId="3" xfId="4" applyFont="1" applyFill="1" applyBorder="1" applyAlignment="1">
      <alignment horizontal="center" vertical="center"/>
    </xf>
    <xf numFmtId="165" fontId="19" fillId="9" borderId="3" xfId="0" applyNumberFormat="1" applyFont="1" applyFill="1" applyBorder="1" applyAlignment="1">
      <alignment horizontal="center" vertical="center"/>
    </xf>
    <xf numFmtId="0" fontId="25" fillId="9" borderId="3" xfId="4" applyFont="1" applyFill="1" applyBorder="1" applyAlignment="1">
      <alignment horizontal="center" vertical="center"/>
    </xf>
    <xf numFmtId="165" fontId="11" fillId="9" borderId="4" xfId="2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65" fontId="17" fillId="2" borderId="27" xfId="0" applyNumberFormat="1" applyFont="1" applyFill="1" applyBorder="1" applyAlignment="1" applyProtection="1">
      <alignment horizontal="center" vertical="center"/>
    </xf>
    <xf numFmtId="1" fontId="25" fillId="5" borderId="28" xfId="4" applyNumberFormat="1" applyFont="1" applyFill="1" applyBorder="1" applyAlignment="1">
      <alignment horizontal="center" vertical="center"/>
    </xf>
    <xf numFmtId="0" fontId="26" fillId="0" borderId="28" xfId="4" applyFont="1" applyFill="1" applyBorder="1" applyAlignment="1">
      <alignment horizontal="center" vertical="center"/>
    </xf>
    <xf numFmtId="1" fontId="24" fillId="9" borderId="1" xfId="5" applyNumberFormat="1" applyFont="1" applyFill="1" applyBorder="1" applyAlignment="1">
      <alignment horizontal="center" vertical="center"/>
    </xf>
    <xf numFmtId="1" fontId="24" fillId="9" borderId="6" xfId="5" applyNumberFormat="1" applyFont="1" applyFill="1" applyBorder="1" applyAlignment="1">
      <alignment horizontal="center" vertical="center"/>
    </xf>
    <xf numFmtId="1" fontId="24" fillId="8" borderId="6" xfId="5" applyNumberFormat="1" applyFont="1" applyFill="1" applyBorder="1" applyAlignment="1">
      <alignment horizontal="center" vertical="center"/>
    </xf>
    <xf numFmtId="165" fontId="17" fillId="10" borderId="21" xfId="0" applyNumberFormat="1" applyFont="1" applyFill="1" applyBorder="1" applyAlignment="1" applyProtection="1">
      <alignment horizontal="center" vertical="center"/>
    </xf>
    <xf numFmtId="0" fontId="25" fillId="8" borderId="30" xfId="4" applyFont="1" applyFill="1" applyBorder="1" applyAlignment="1">
      <alignment horizontal="center" vertical="center"/>
    </xf>
    <xf numFmtId="1" fontId="19" fillId="9" borderId="31" xfId="0" applyNumberFormat="1" applyFont="1" applyFill="1" applyBorder="1" applyAlignment="1">
      <alignment horizontal="center" vertical="center"/>
    </xf>
    <xf numFmtId="1" fontId="28" fillId="10" borderId="21" xfId="0" applyNumberFormat="1" applyFont="1" applyFill="1" applyBorder="1" applyAlignment="1">
      <alignment horizontal="center" vertical="center"/>
    </xf>
    <xf numFmtId="9" fontId="29" fillId="0" borderId="3" xfId="1" applyFont="1" applyBorder="1" applyAlignment="1">
      <alignment horizontal="center" vertical="center"/>
    </xf>
    <xf numFmtId="166" fontId="29" fillId="0" borderId="33" xfId="1" applyNumberFormat="1" applyFont="1" applyBorder="1" applyAlignment="1">
      <alignment horizontal="center" vertical="center"/>
    </xf>
    <xf numFmtId="166" fontId="22" fillId="0" borderId="3" xfId="1" applyNumberFormat="1" applyFont="1" applyBorder="1" applyAlignment="1">
      <alignment horizontal="center" vertical="center"/>
    </xf>
    <xf numFmtId="0" fontId="21" fillId="0" borderId="34" xfId="0" applyFont="1" applyBorder="1"/>
    <xf numFmtId="0" fontId="21" fillId="0" borderId="10" xfId="0" applyFont="1" applyBorder="1"/>
    <xf numFmtId="0" fontId="21" fillId="0" borderId="4" xfId="0" applyFont="1" applyBorder="1"/>
    <xf numFmtId="165" fontId="21" fillId="0" borderId="4" xfId="0" applyNumberFormat="1" applyFont="1" applyBorder="1" applyAlignment="1">
      <alignment horizontal="right"/>
    </xf>
    <xf numFmtId="1" fontId="21" fillId="0" borderId="1" xfId="5" applyNumberFormat="1" applyFont="1" applyFill="1" applyBorder="1" applyAlignment="1">
      <alignment horizontal="center" vertical="center"/>
    </xf>
    <xf numFmtId="1" fontId="21" fillId="0" borderId="13" xfId="5" applyNumberFormat="1" applyFont="1" applyFill="1" applyBorder="1" applyAlignment="1">
      <alignment horizontal="center" vertical="center"/>
    </xf>
    <xf numFmtId="1" fontId="21" fillId="0" borderId="17" xfId="5" applyNumberFormat="1" applyFont="1" applyFill="1" applyBorder="1" applyAlignment="1">
      <alignment horizontal="center" vertical="center"/>
    </xf>
    <xf numFmtId="1" fontId="21" fillId="0" borderId="3" xfId="5" applyNumberFormat="1" applyFont="1" applyFill="1" applyBorder="1" applyAlignment="1">
      <alignment horizontal="center" vertical="center"/>
    </xf>
    <xf numFmtId="1" fontId="21" fillId="0" borderId="11" xfId="5" applyNumberFormat="1" applyFont="1" applyFill="1" applyBorder="1" applyAlignment="1">
      <alignment horizontal="center" vertical="center"/>
    </xf>
    <xf numFmtId="1" fontId="21" fillId="0" borderId="10" xfId="5" applyNumberFormat="1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 applyProtection="1">
      <alignment horizontal="center" vertical="center"/>
    </xf>
    <xf numFmtId="165" fontId="21" fillId="0" borderId="11" xfId="0" applyNumberFormat="1" applyFont="1" applyFill="1" applyBorder="1" applyAlignment="1" applyProtection="1">
      <alignment horizontal="center" vertical="center"/>
    </xf>
    <xf numFmtId="165" fontId="30" fillId="0" borderId="11" xfId="0" applyNumberFormat="1" applyFont="1" applyFill="1" applyBorder="1" applyAlignment="1" applyProtection="1">
      <alignment horizontal="center" vertical="center"/>
    </xf>
    <xf numFmtId="165" fontId="21" fillId="0" borderId="12" xfId="0" applyNumberFormat="1" applyFont="1" applyFill="1" applyBorder="1" applyAlignment="1" applyProtection="1">
      <alignment horizontal="center" vertical="center"/>
    </xf>
    <xf numFmtId="165" fontId="21" fillId="0" borderId="14" xfId="0" applyNumberFormat="1" applyFont="1" applyFill="1" applyBorder="1" applyAlignment="1" applyProtection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65" fontId="21" fillId="0" borderId="4" xfId="2" applyNumberFormat="1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1" fontId="18" fillId="2" borderId="5" xfId="0" applyNumberFormat="1" applyFont="1" applyFill="1" applyBorder="1" applyAlignment="1">
      <alignment horizontal="center" vertical="center"/>
    </xf>
    <xf numFmtId="1" fontId="18" fillId="2" borderId="36" xfId="0" applyNumberFormat="1" applyFont="1" applyFill="1" applyBorder="1" applyAlignment="1">
      <alignment horizontal="center" vertical="center"/>
    </xf>
    <xf numFmtId="1" fontId="18" fillId="2" borderId="21" xfId="0" applyNumberFormat="1" applyFont="1" applyFill="1" applyBorder="1" applyAlignment="1">
      <alignment horizontal="center" vertical="center"/>
    </xf>
    <xf numFmtId="9" fontId="17" fillId="0" borderId="17" xfId="1" applyFont="1" applyFill="1" applyBorder="1" applyAlignment="1" applyProtection="1">
      <alignment horizontal="center" vertical="center"/>
    </xf>
    <xf numFmtId="1" fontId="17" fillId="2" borderId="37" xfId="0" applyNumberFormat="1" applyFont="1" applyFill="1" applyBorder="1" applyAlignment="1">
      <alignment horizontal="center" vertical="center"/>
    </xf>
    <xf numFmtId="1" fontId="21" fillId="0" borderId="4" xfId="5" applyNumberFormat="1" applyFont="1" applyFill="1" applyBorder="1" applyAlignment="1">
      <alignment horizontal="center" vertical="center"/>
    </xf>
    <xf numFmtId="0" fontId="21" fillId="0" borderId="4" xfId="0" applyFont="1" applyFill="1" applyBorder="1"/>
    <xf numFmtId="165" fontId="30" fillId="0" borderId="4" xfId="0" applyNumberFormat="1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0" fontId="31" fillId="0" borderId="4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 applyProtection="1">
      <alignment horizontal="center"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1" xfId="0" applyFont="1" applyBorder="1" applyAlignment="1">
      <alignment horizontal="center" vertical="center"/>
    </xf>
    <xf numFmtId="0" fontId="39" fillId="11" borderId="11" xfId="0" applyFont="1" applyFill="1" applyBorder="1" applyAlignment="1">
      <alignment horizontal="center" vertical="center"/>
    </xf>
    <xf numFmtId="0" fontId="41" fillId="0" borderId="38" xfId="0" applyFont="1" applyBorder="1" applyAlignment="1">
      <alignment wrapText="1"/>
    </xf>
    <xf numFmtId="0" fontId="39" fillId="0" borderId="0" xfId="0" applyFont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2" fontId="40" fillId="11" borderId="4" xfId="0" applyNumberFormat="1" applyFont="1" applyFill="1" applyBorder="1" applyAlignment="1">
      <alignment horizontal="center" vertical="center"/>
    </xf>
    <xf numFmtId="2" fontId="0" fillId="0" borderId="39" xfId="0" applyNumberFormat="1" applyBorder="1" applyAlignment="1">
      <alignment horizontal="center"/>
    </xf>
    <xf numFmtId="165" fontId="40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4" fillId="11" borderId="4" xfId="0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6" fontId="44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73" fillId="2" borderId="0" xfId="0" applyFont="1" applyFill="1" applyAlignment="1" applyProtection="1">
      <alignment horizontal="center" vertical="center"/>
    </xf>
    <xf numFmtId="0" fontId="74" fillId="2" borderId="0" xfId="0" applyFont="1" applyFill="1" applyAlignment="1" applyProtection="1">
      <alignment horizontal="left" vertical="center"/>
    </xf>
    <xf numFmtId="0" fontId="73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52" xfId="0" applyFont="1" applyFill="1" applyBorder="1" applyAlignment="1" applyProtection="1">
      <alignment horizontal="center" vertical="center" textRotation="90"/>
    </xf>
    <xf numFmtId="0" fontId="75" fillId="2" borderId="53" xfId="0" applyFont="1" applyFill="1" applyBorder="1" applyAlignment="1" applyProtection="1">
      <alignment horizontal="center" vertical="center" textRotation="90" wrapText="1"/>
    </xf>
    <xf numFmtId="0" fontId="75" fillId="2" borderId="54" xfId="0" applyFont="1" applyFill="1" applyBorder="1" applyAlignment="1" applyProtection="1">
      <alignment horizontal="center" vertical="center" textRotation="90" wrapText="1"/>
    </xf>
    <xf numFmtId="0" fontId="75" fillId="50" borderId="54" xfId="0" applyFont="1" applyFill="1" applyBorder="1" applyAlignment="1" applyProtection="1">
      <alignment horizontal="center" vertical="center" textRotation="90" wrapText="1"/>
    </xf>
    <xf numFmtId="0" fontId="75" fillId="5" borderId="55" xfId="0" applyFont="1" applyFill="1" applyBorder="1" applyAlignment="1" applyProtection="1">
      <alignment horizontal="center" vertical="center" textRotation="90" wrapText="1"/>
    </xf>
    <xf numFmtId="0" fontId="75" fillId="0" borderId="4" xfId="0" applyFont="1" applyFill="1" applyBorder="1" applyAlignment="1" applyProtection="1">
      <alignment horizontal="center" vertical="center" textRotation="90" wrapText="1"/>
    </xf>
    <xf numFmtId="0" fontId="3" fillId="4" borderId="58" xfId="0" applyFont="1" applyFill="1" applyBorder="1" applyAlignment="1" applyProtection="1">
      <alignment horizontal="center" vertical="center"/>
    </xf>
    <xf numFmtId="0" fontId="75" fillId="2" borderId="59" xfId="0" applyFont="1" applyFill="1" applyBorder="1" applyAlignment="1" applyProtection="1">
      <alignment horizontal="center" vertical="center" wrapText="1"/>
    </xf>
    <xf numFmtId="0" fontId="75" fillId="2" borderId="60" xfId="0" applyFont="1" applyFill="1" applyBorder="1" applyAlignment="1" applyProtection="1">
      <alignment horizontal="center" vertical="center" wrapText="1"/>
    </xf>
    <xf numFmtId="0" fontId="75" fillId="51" borderId="60" xfId="0" applyFont="1" applyFill="1" applyBorder="1" applyAlignment="1" applyProtection="1">
      <alignment horizontal="center" vertical="center" wrapText="1"/>
    </xf>
    <xf numFmtId="0" fontId="75" fillId="5" borderId="61" xfId="0" applyFont="1" applyFill="1" applyBorder="1" applyAlignment="1" applyProtection="1">
      <alignment horizontal="center" vertical="center" wrapText="1"/>
    </xf>
    <xf numFmtId="0" fontId="75" fillId="0" borderId="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" fontId="40" fillId="0" borderId="13" xfId="5" applyNumberFormat="1" applyFont="1" applyBorder="1" applyAlignment="1">
      <alignment horizontal="center" vertical="center"/>
    </xf>
    <xf numFmtId="0" fontId="76" fillId="9" borderId="1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1" fontId="40" fillId="0" borderId="1" xfId="5" applyNumberFormat="1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10" fillId="9" borderId="6" xfId="0" applyFont="1" applyFill="1" applyBorder="1" applyAlignment="1">
      <alignment horizontal="center" vertical="center"/>
    </xf>
    <xf numFmtId="0" fontId="3" fillId="10" borderId="24" xfId="0" applyFont="1" applyFill="1" applyBorder="1" applyAlignment="1" applyProtection="1">
      <alignment horizontal="center" vertical="center"/>
    </xf>
    <xf numFmtId="0" fontId="3" fillId="10" borderId="3" xfId="0" applyFont="1" applyFill="1" applyBorder="1" applyAlignment="1" applyProtection="1">
      <alignment vertical="center"/>
    </xf>
    <xf numFmtId="1" fontId="77" fillId="8" borderId="3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0" fontId="76" fillId="9" borderId="13" xfId="0" applyFont="1" applyFill="1" applyBorder="1" applyAlignment="1">
      <alignment horizontal="center" vertical="center"/>
    </xf>
    <xf numFmtId="1" fontId="3" fillId="10" borderId="29" xfId="0" applyNumberFormat="1" applyFont="1" applyFill="1" applyBorder="1" applyAlignment="1" applyProtection="1">
      <alignment horizontal="center" vertical="center"/>
    </xf>
    <xf numFmtId="0" fontId="81" fillId="10" borderId="22" xfId="0" applyFont="1" applyFill="1" applyBorder="1" applyAlignment="1" applyProtection="1">
      <alignment horizontal="center" vertical="center"/>
    </xf>
    <xf numFmtId="0" fontId="78" fillId="10" borderId="22" xfId="0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/>
    </xf>
    <xf numFmtId="165" fontId="3" fillId="10" borderId="65" xfId="0" applyNumberFormat="1" applyFont="1" applyFill="1" applyBorder="1" applyAlignment="1" applyProtection="1">
      <alignment horizontal="center" vertical="center"/>
    </xf>
    <xf numFmtId="165" fontId="33" fillId="0" borderId="65" xfId="0" applyNumberFormat="1" applyFont="1" applyFill="1" applyBorder="1" applyAlignment="1" applyProtection="1">
      <alignment horizontal="center" vertical="center"/>
    </xf>
    <xf numFmtId="166" fontId="85" fillId="0" borderId="4" xfId="124" applyNumberFormat="1" applyFont="1" applyFill="1" applyBorder="1" applyAlignment="1" applyProtection="1">
      <alignment horizontal="center" vertical="center"/>
    </xf>
    <xf numFmtId="1" fontId="4" fillId="0" borderId="29" xfId="0" applyNumberFormat="1" applyFont="1" applyFill="1" applyBorder="1" applyAlignment="1" applyProtection="1">
      <alignment horizontal="center" vertical="center"/>
    </xf>
    <xf numFmtId="1" fontId="88" fillId="0" borderId="29" xfId="0" applyNumberFormat="1" applyFont="1" applyFill="1" applyBorder="1" applyAlignment="1" applyProtection="1">
      <alignment horizontal="center" vertical="center"/>
    </xf>
    <xf numFmtId="171" fontId="87" fillId="0" borderId="4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0" fillId="2" borderId="0" xfId="0" applyFont="1" applyFill="1" applyBorder="1" applyAlignment="1" applyProtection="1">
      <alignment horizontal="center" vertical="center"/>
    </xf>
    <xf numFmtId="0" fontId="80" fillId="2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 applyProtection="1">
      <alignment horizontal="center" vertical="center"/>
    </xf>
    <xf numFmtId="0" fontId="89" fillId="0" borderId="0" xfId="0" applyFont="1" applyBorder="1" applyAlignment="1">
      <alignment horizontal="left" vertical="center"/>
    </xf>
    <xf numFmtId="0" fontId="89" fillId="0" borderId="0" xfId="0" applyFont="1" applyBorder="1"/>
    <xf numFmtId="0" fontId="73" fillId="0" borderId="0" xfId="0" applyFont="1" applyFill="1" applyBorder="1" applyAlignment="1">
      <alignment horizontal="center"/>
    </xf>
    <xf numFmtId="0" fontId="90" fillId="0" borderId="34" xfId="0" applyFont="1" applyBorder="1" applyAlignment="1">
      <alignment horizontal="center" vertical="center"/>
    </xf>
    <xf numFmtId="0" fontId="0" fillId="0" borderId="0" xfId="0" applyFont="1"/>
    <xf numFmtId="0" fontId="73" fillId="2" borderId="0" xfId="0" applyFont="1" applyFill="1" applyAlignment="1" applyProtection="1">
      <alignment horizontal="center"/>
    </xf>
    <xf numFmtId="0" fontId="73" fillId="2" borderId="0" xfId="0" applyFont="1" applyFill="1" applyAlignment="1">
      <alignment horizontal="center"/>
    </xf>
    <xf numFmtId="0" fontId="75" fillId="52" borderId="54" xfId="0" applyFont="1" applyFill="1" applyBorder="1" applyAlignment="1" applyProtection="1">
      <alignment horizontal="center" vertical="center" textRotation="90" wrapText="1"/>
    </xf>
    <xf numFmtId="0" fontId="75" fillId="2" borderId="4" xfId="0" applyFont="1" applyFill="1" applyBorder="1" applyAlignment="1" applyProtection="1">
      <alignment horizontal="center" vertical="center" textRotation="90" wrapText="1"/>
    </xf>
    <xf numFmtId="0" fontId="75" fillId="53" borderId="60" xfId="0" applyFont="1" applyFill="1" applyBorder="1" applyAlignment="1" applyProtection="1">
      <alignment horizontal="center" vertical="center" wrapText="1"/>
    </xf>
    <xf numFmtId="0" fontId="75" fillId="2" borderId="4" xfId="0" applyFont="1" applyFill="1" applyBorder="1" applyAlignment="1" applyProtection="1">
      <alignment horizontal="center" vertical="center" wrapText="1"/>
    </xf>
    <xf numFmtId="165" fontId="3" fillId="4" borderId="29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3" fillId="10" borderId="29" xfId="0" applyNumberFormat="1" applyFont="1" applyFill="1" applyBorder="1" applyAlignment="1" applyProtection="1">
      <alignment horizontal="center" vertical="center"/>
    </xf>
    <xf numFmtId="165" fontId="91" fillId="9" borderId="29" xfId="0" applyNumberFormat="1" applyFont="1" applyFill="1" applyBorder="1" applyAlignment="1" applyProtection="1">
      <alignment horizontal="center" vertical="center"/>
    </xf>
    <xf numFmtId="165" fontId="3" fillId="9" borderId="29" xfId="0" applyNumberFormat="1" applyFont="1" applyFill="1" applyBorder="1" applyAlignment="1" applyProtection="1">
      <alignment horizontal="center" vertical="center"/>
    </xf>
    <xf numFmtId="166" fontId="75" fillId="0" borderId="4" xfId="124" applyNumberFormat="1" applyFont="1" applyFill="1" applyBorder="1" applyAlignment="1" applyProtection="1">
      <alignment horizontal="center" vertical="center"/>
    </xf>
    <xf numFmtId="165" fontId="87" fillId="0" borderId="29" xfId="0" applyNumberFormat="1" applyFont="1" applyFill="1" applyBorder="1" applyAlignment="1" applyProtection="1">
      <alignment horizontal="center" vertical="center"/>
    </xf>
    <xf numFmtId="166" fontId="96" fillId="0" borderId="0" xfId="124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90" fillId="0" borderId="0" xfId="0" applyFont="1" applyBorder="1" applyAlignment="1">
      <alignment horizontal="center" vertical="center"/>
    </xf>
    <xf numFmtId="165" fontId="85" fillId="0" borderId="0" xfId="124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73" fillId="2" borderId="0" xfId="0" applyFont="1" applyFill="1" applyBorder="1" applyAlignment="1">
      <alignment horizontal="center"/>
    </xf>
    <xf numFmtId="0" fontId="3" fillId="4" borderId="77" xfId="0" applyFont="1" applyFill="1" applyBorder="1" applyAlignment="1" applyProtection="1">
      <alignment horizontal="center" vertical="center" textRotation="90"/>
    </xf>
    <xf numFmtId="0" fontId="75" fillId="54" borderId="54" xfId="0" applyFont="1" applyFill="1" applyBorder="1" applyAlignment="1" applyProtection="1">
      <alignment horizontal="center" vertical="center" textRotation="90" wrapText="1"/>
    </xf>
    <xf numFmtId="0" fontId="75" fillId="2" borderId="55" xfId="0" applyFont="1" applyFill="1" applyBorder="1" applyAlignment="1" applyProtection="1">
      <alignment horizontal="center" vertical="center" textRotation="90" wrapText="1"/>
    </xf>
    <xf numFmtId="0" fontId="75" fillId="2" borderId="1" xfId="0" applyFont="1" applyFill="1" applyBorder="1" applyAlignment="1" applyProtection="1">
      <alignment horizontal="center" vertical="center" textRotation="90" wrapText="1"/>
    </xf>
    <xf numFmtId="0" fontId="75" fillId="5" borderId="1" xfId="0" applyFont="1" applyFill="1" applyBorder="1" applyAlignment="1" applyProtection="1">
      <alignment horizontal="center" vertical="center" textRotation="90" wrapText="1"/>
    </xf>
    <xf numFmtId="0" fontId="3" fillId="4" borderId="79" xfId="0" applyFont="1" applyFill="1" applyBorder="1" applyAlignment="1" applyProtection="1">
      <alignment horizontal="center" vertical="center"/>
    </xf>
    <xf numFmtId="0" fontId="75" fillId="54" borderId="60" xfId="0" applyFont="1" applyFill="1" applyBorder="1" applyAlignment="1" applyProtection="1">
      <alignment horizontal="center" vertical="center" wrapText="1"/>
    </xf>
    <xf numFmtId="0" fontId="75" fillId="2" borderId="61" xfId="0" applyFont="1" applyFill="1" applyBorder="1" applyAlignment="1" applyProtection="1">
      <alignment horizontal="center" vertical="center" wrapText="1"/>
    </xf>
    <xf numFmtId="0" fontId="75" fillId="2" borderId="1" xfId="0" applyFont="1" applyFill="1" applyBorder="1" applyAlignment="1" applyProtection="1">
      <alignment horizontal="center" vertical="center" wrapText="1"/>
    </xf>
    <xf numFmtId="0" fontId="75" fillId="5" borderId="1" xfId="0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54" borderId="2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" fillId="50" borderId="24" xfId="0" applyFont="1" applyFill="1" applyBorder="1" applyAlignment="1" applyProtection="1">
      <alignment horizontal="center" vertical="center"/>
    </xf>
    <xf numFmtId="0" fontId="3" fillId="50" borderId="3" xfId="0" applyFont="1" applyFill="1" applyBorder="1" applyAlignment="1" applyProtection="1">
      <alignment vertical="center"/>
    </xf>
    <xf numFmtId="0" fontId="98" fillId="8" borderId="4" xfId="0" applyFont="1" applyFill="1" applyBorder="1" applyAlignment="1" applyProtection="1">
      <alignment horizontal="center" vertical="center"/>
    </xf>
    <xf numFmtId="0" fontId="3" fillId="50" borderId="26" xfId="0" applyFont="1" applyFill="1" applyBorder="1" applyAlignment="1" applyProtection="1">
      <alignment horizontal="center" vertical="center"/>
    </xf>
    <xf numFmtId="0" fontId="99" fillId="2" borderId="4" xfId="0" applyFont="1" applyFill="1" applyBorder="1" applyAlignment="1">
      <alignment horizontal="center" vertical="center"/>
    </xf>
    <xf numFmtId="0" fontId="100" fillId="8" borderId="4" xfId="0" applyFont="1" applyFill="1" applyBorder="1" applyAlignment="1" applyProtection="1">
      <alignment horizontal="center" vertical="center"/>
    </xf>
    <xf numFmtId="9" fontId="3" fillId="4" borderId="65" xfId="0" applyNumberFormat="1" applyFont="1" applyFill="1" applyBorder="1" applyAlignment="1" applyProtection="1">
      <alignment horizontal="center" vertical="center"/>
    </xf>
    <xf numFmtId="166" fontId="34" fillId="2" borderId="5" xfId="124" applyNumberFormat="1" applyFill="1" applyBorder="1" applyAlignment="1" applyProtection="1">
      <alignment horizontal="center" vertical="center"/>
    </xf>
    <xf numFmtId="171" fontId="3" fillId="50" borderId="4" xfId="0" applyNumberFormat="1" applyFont="1" applyFill="1" applyBorder="1" applyAlignment="1" applyProtection="1">
      <alignment horizontal="center" vertical="center"/>
    </xf>
    <xf numFmtId="166" fontId="102" fillId="0" borderId="17" xfId="124" applyNumberFormat="1" applyFont="1" applyFill="1" applyBorder="1" applyAlignment="1" applyProtection="1">
      <alignment horizontal="center" vertical="center"/>
    </xf>
    <xf numFmtId="0" fontId="87" fillId="0" borderId="26" xfId="0" applyFont="1" applyFill="1" applyBorder="1" applyAlignment="1" applyProtection="1">
      <alignment horizontal="center" vertical="center"/>
    </xf>
    <xf numFmtId="165" fontId="33" fillId="0" borderId="29" xfId="0" applyNumberFormat="1" applyFont="1" applyFill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 textRotation="90"/>
    </xf>
    <xf numFmtId="0" fontId="6" fillId="4" borderId="79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0" fontId="0" fillId="54" borderId="60" xfId="0" applyFont="1" applyFill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165" fontId="6" fillId="4" borderId="26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9" fontId="6" fillId="0" borderId="65" xfId="0" applyNumberFormat="1" applyFont="1" applyFill="1" applyBorder="1" applyAlignment="1" applyProtection="1">
      <alignment horizontal="center" vertical="center"/>
    </xf>
    <xf numFmtId="166" fontId="77" fillId="0" borderId="17" xfId="124" applyNumberFormat="1" applyFont="1" applyFill="1" applyBorder="1" applyAlignment="1" applyProtection="1">
      <alignment horizontal="center" vertical="center"/>
    </xf>
    <xf numFmtId="165" fontId="103" fillId="0" borderId="29" xfId="0" applyNumberFormat="1" applyFont="1" applyFill="1" applyBorder="1" applyAlignment="1" applyProtection="1">
      <alignment horizontal="center" vertical="center"/>
    </xf>
    <xf numFmtId="0" fontId="89" fillId="0" borderId="0" xfId="0" applyFont="1"/>
    <xf numFmtId="0" fontId="104" fillId="0" borderId="0" xfId="116" applyFont="1" applyFill="1" applyAlignment="1">
      <alignment horizontal="center" vertical="center" wrapText="1"/>
    </xf>
    <xf numFmtId="0" fontId="66" fillId="0" borderId="0" xfId="116" applyFont="1" applyFill="1" applyAlignment="1">
      <alignment vertical="center" wrapText="1"/>
    </xf>
    <xf numFmtId="0" fontId="106" fillId="55" borderId="0" xfId="0" applyFont="1" applyFill="1" applyAlignment="1" applyProtection="1">
      <alignment horizontal="left" vertical="center"/>
    </xf>
    <xf numFmtId="0" fontId="113" fillId="55" borderId="85" xfId="116" applyFont="1" applyFill="1" applyBorder="1" applyAlignment="1">
      <alignment horizontal="center" vertical="center"/>
    </xf>
    <xf numFmtId="0" fontId="114" fillId="9" borderId="86" xfId="116" applyFont="1" applyFill="1" applyBorder="1" applyAlignment="1">
      <alignment horizontal="center" vertical="center" wrapText="1"/>
    </xf>
    <xf numFmtId="0" fontId="116" fillId="0" borderId="87" xfId="116" applyFont="1" applyFill="1" applyBorder="1" applyAlignment="1">
      <alignment vertical="center"/>
    </xf>
    <xf numFmtId="1" fontId="40" fillId="0" borderId="13" xfId="117" applyNumberFormat="1" applyFont="1" applyBorder="1" applyAlignment="1">
      <alignment horizontal="center" vertical="center"/>
    </xf>
    <xf numFmtId="1" fontId="117" fillId="55" borderId="87" xfId="116" applyNumberFormat="1" applyFont="1" applyFill="1" applyBorder="1" applyAlignment="1">
      <alignment horizontal="center" vertical="center"/>
    </xf>
    <xf numFmtId="165" fontId="118" fillId="56" borderId="87" xfId="116" applyNumberFormat="1" applyFont="1" applyFill="1" applyBorder="1" applyAlignment="1">
      <alignment horizontal="center" vertical="center"/>
    </xf>
    <xf numFmtId="0" fontId="117" fillId="55" borderId="87" xfId="116" applyFont="1" applyFill="1" applyBorder="1" applyAlignment="1">
      <alignment horizontal="center" vertical="center"/>
    </xf>
    <xf numFmtId="165" fontId="118" fillId="56" borderId="88" xfId="116" applyNumberFormat="1" applyFont="1" applyFill="1" applyBorder="1" applyAlignment="1">
      <alignment horizontal="center" vertical="center"/>
    </xf>
    <xf numFmtId="1" fontId="117" fillId="55" borderId="4" xfId="116" applyNumberFormat="1" applyFont="1" applyFill="1" applyBorder="1" applyAlignment="1">
      <alignment horizontal="center" vertical="center"/>
    </xf>
    <xf numFmtId="165" fontId="118" fillId="56" borderId="4" xfId="116" applyNumberFormat="1" applyFont="1" applyFill="1" applyBorder="1" applyAlignment="1">
      <alignment horizontal="center" vertical="center"/>
    </xf>
    <xf numFmtId="0" fontId="116" fillId="0" borderId="85" xfId="116" applyFont="1" applyFill="1" applyBorder="1" applyAlignment="1">
      <alignment vertical="center"/>
    </xf>
    <xf numFmtId="1" fontId="40" fillId="0" borderId="1" xfId="117" applyNumberFormat="1" applyFont="1" applyBorder="1" applyAlignment="1">
      <alignment horizontal="center" vertical="center"/>
    </xf>
    <xf numFmtId="0" fontId="119" fillId="56" borderId="85" xfId="116" applyFont="1" applyFill="1" applyBorder="1" applyAlignment="1">
      <alignment vertical="center"/>
    </xf>
    <xf numFmtId="0" fontId="118" fillId="56" borderId="85" xfId="116" applyFont="1" applyFill="1" applyBorder="1" applyAlignment="1">
      <alignment horizontal="center" vertical="center"/>
    </xf>
    <xf numFmtId="0" fontId="118" fillId="56" borderId="4" xfId="116" applyFont="1" applyFill="1" applyBorder="1" applyAlignment="1">
      <alignment horizontal="center" vertical="center"/>
    </xf>
    <xf numFmtId="0" fontId="116" fillId="0" borderId="89" xfId="116" applyFont="1" applyFill="1" applyBorder="1" applyAlignment="1">
      <alignment vertical="center"/>
    </xf>
    <xf numFmtId="0" fontId="115" fillId="56" borderId="85" xfId="116" applyFont="1" applyFill="1" applyBorder="1" applyAlignment="1">
      <alignment horizontal="center" vertical="center" wrapText="1"/>
    </xf>
    <xf numFmtId="0" fontId="120" fillId="57" borderId="87" xfId="116" applyFont="1" applyFill="1" applyBorder="1" applyAlignment="1">
      <alignment horizontal="center" vertical="center"/>
    </xf>
    <xf numFmtId="0" fontId="120" fillId="57" borderId="4" xfId="116" applyFont="1" applyFill="1" applyBorder="1" applyAlignment="1">
      <alignment horizontal="center" vertical="center"/>
    </xf>
    <xf numFmtId="0" fontId="121" fillId="56" borderId="21" xfId="0" applyFont="1" applyFill="1" applyBorder="1" applyAlignment="1">
      <alignment horizontal="center" vertical="center"/>
    </xf>
    <xf numFmtId="0" fontId="107" fillId="57" borderId="4" xfId="116" applyFont="1" applyFill="1" applyBorder="1" applyAlignment="1">
      <alignment horizontal="center" vertical="center"/>
    </xf>
    <xf numFmtId="0" fontId="107" fillId="57" borderId="21" xfId="116" applyFont="1" applyFill="1" applyBorder="1" applyAlignment="1">
      <alignment horizontal="center" vertical="center"/>
    </xf>
    <xf numFmtId="9" fontId="123" fillId="0" borderId="85" xfId="0" applyNumberFormat="1" applyFont="1" applyFill="1" applyBorder="1" applyAlignment="1" applyProtection="1">
      <alignment horizontal="center" vertical="center"/>
    </xf>
    <xf numFmtId="0" fontId="66" fillId="0" borderId="85" xfId="116" applyFont="1" applyFill="1" applyBorder="1" applyAlignment="1"/>
    <xf numFmtId="166" fontId="66" fillId="0" borderId="90" xfId="0" applyNumberFormat="1" applyFont="1" applyFill="1" applyBorder="1" applyAlignment="1">
      <alignment horizontal="center" vertical="center"/>
    </xf>
    <xf numFmtId="165" fontId="66" fillId="0" borderId="91" xfId="0" applyNumberFormat="1" applyFont="1" applyFill="1" applyBorder="1"/>
    <xf numFmtId="9" fontId="113" fillId="0" borderId="92" xfId="0" applyNumberFormat="1" applyFont="1" applyFill="1" applyBorder="1" applyAlignment="1">
      <alignment horizontal="center" vertical="center"/>
    </xf>
    <xf numFmtId="165" fontId="113" fillId="0" borderId="93" xfId="0" applyNumberFormat="1" applyFont="1" applyFill="1" applyBorder="1" applyAlignment="1">
      <alignment horizontal="right" vertical="top" wrapText="1"/>
    </xf>
    <xf numFmtId="166" fontId="66" fillId="0" borderId="94" xfId="0" applyNumberFormat="1" applyFont="1" applyFill="1" applyBorder="1" applyAlignment="1">
      <alignment horizontal="center" vertical="center"/>
    </xf>
    <xf numFmtId="166" fontId="113" fillId="0" borderId="90" xfId="1" applyNumberFormat="1" applyFont="1" applyFill="1" applyBorder="1" applyAlignment="1">
      <alignment horizontal="center" vertical="center" wrapText="1"/>
    </xf>
    <xf numFmtId="166" fontId="113" fillId="0" borderId="90" xfId="0" applyNumberFormat="1" applyFont="1" applyFill="1" applyBorder="1" applyAlignment="1">
      <alignment horizontal="center" vertical="center"/>
    </xf>
    <xf numFmtId="165" fontId="66" fillId="0" borderId="90" xfId="0" applyNumberFormat="1" applyFont="1" applyFill="1" applyBorder="1"/>
    <xf numFmtId="166" fontId="124" fillId="0" borderId="90" xfId="0" applyNumberFormat="1" applyFont="1" applyFill="1" applyBorder="1" applyAlignment="1">
      <alignment horizontal="center" vertical="center"/>
    </xf>
    <xf numFmtId="166" fontId="66" fillId="0" borderId="91" xfId="0" applyNumberFormat="1" applyFont="1" applyFill="1" applyBorder="1"/>
    <xf numFmtId="166" fontId="113" fillId="0" borderId="92" xfId="0" applyNumberFormat="1" applyFont="1" applyFill="1" applyBorder="1" applyAlignment="1">
      <alignment horizontal="center" vertical="center"/>
    </xf>
    <xf numFmtId="165" fontId="113" fillId="0" borderId="95" xfId="0" applyNumberFormat="1" applyFont="1" applyFill="1" applyBorder="1" applyAlignment="1">
      <alignment horizontal="right" vertical="top" wrapText="1"/>
    </xf>
    <xf numFmtId="166" fontId="66" fillId="0" borderId="21" xfId="0" applyNumberFormat="1" applyFont="1" applyFill="1" applyBorder="1" applyAlignment="1">
      <alignment horizontal="center" vertical="center"/>
    </xf>
    <xf numFmtId="166" fontId="66" fillId="0" borderId="21" xfId="116" applyNumberFormat="1" applyFont="1" applyFill="1" applyBorder="1" applyAlignment="1"/>
    <xf numFmtId="0" fontId="123" fillId="0" borderId="90" xfId="0" applyNumberFormat="1" applyFont="1" applyFill="1" applyBorder="1" applyAlignment="1" applyProtection="1">
      <alignment horizontal="center" vertical="center"/>
    </xf>
    <xf numFmtId="0" fontId="66" fillId="0" borderId="91" xfId="116" applyNumberFormat="1" applyFont="1" applyFill="1" applyBorder="1" applyAlignment="1">
      <alignment horizontal="center" vertical="center"/>
    </xf>
    <xf numFmtId="0" fontId="66" fillId="0" borderId="4" xfId="0" applyNumberFormat="1" applyFont="1" applyFill="1" applyBorder="1" applyAlignment="1">
      <alignment horizontal="center" vertical="center"/>
    </xf>
    <xf numFmtId="0" fontId="113" fillId="0" borderId="4" xfId="0" applyNumberFormat="1" applyFont="1" applyFill="1" applyBorder="1" applyAlignment="1">
      <alignment horizontal="center" vertical="center"/>
    </xf>
    <xf numFmtId="0" fontId="113" fillId="0" borderId="4" xfId="0" applyNumberFormat="1" applyFont="1" applyFill="1" applyBorder="1" applyAlignment="1">
      <alignment horizontal="center" vertical="center" wrapText="1"/>
    </xf>
    <xf numFmtId="0" fontId="113" fillId="0" borderId="4" xfId="1" applyNumberFormat="1" applyFont="1" applyFill="1" applyBorder="1" applyAlignment="1">
      <alignment horizontal="center" vertical="center" wrapText="1"/>
    </xf>
    <xf numFmtId="0" fontId="124" fillId="0" borderId="4" xfId="0" applyNumberFormat="1" applyFont="1" applyFill="1" applyBorder="1" applyAlignment="1">
      <alignment horizontal="center" vertical="center"/>
    </xf>
    <xf numFmtId="0" fontId="66" fillId="0" borderId="4" xfId="116" applyNumberFormat="1" applyFont="1" applyFill="1" applyBorder="1" applyAlignment="1">
      <alignment horizontal="center" vertical="center"/>
    </xf>
    <xf numFmtId="1" fontId="118" fillId="0" borderId="4" xfId="116" applyNumberFormat="1" applyFont="1" applyFill="1" applyBorder="1" applyAlignment="1">
      <alignment horizontal="center" vertical="center"/>
    </xf>
    <xf numFmtId="9" fontId="118" fillId="0" borderId="8" xfId="1" applyFont="1" applyFill="1" applyBorder="1" applyAlignment="1">
      <alignment horizontal="center" vertical="center"/>
    </xf>
    <xf numFmtId="0" fontId="108" fillId="0" borderId="90" xfId="116" applyFont="1" applyFill="1" applyBorder="1" applyAlignment="1">
      <alignment horizontal="center" vertical="center"/>
    </xf>
    <xf numFmtId="165" fontId="66" fillId="0" borderId="90" xfId="116" applyNumberFormat="1" applyFont="1" applyFill="1" applyBorder="1" applyAlignment="1">
      <alignment horizontal="center" vertical="center"/>
    </xf>
    <xf numFmtId="0" fontId="108" fillId="0" borderId="21" xfId="116" applyFont="1" applyFill="1" applyBorder="1" applyAlignment="1">
      <alignment horizontal="center" vertical="center"/>
    </xf>
    <xf numFmtId="165" fontId="66" fillId="0" borderId="21" xfId="116" applyNumberFormat="1" applyFont="1" applyFill="1" applyBorder="1" applyAlignment="1">
      <alignment horizontal="center" vertical="center"/>
    </xf>
    <xf numFmtId="0" fontId="125" fillId="0" borderId="37" xfId="0" applyFont="1" applyFill="1" applyBorder="1" applyAlignment="1">
      <alignment horizontal="center" vertical="center"/>
    </xf>
    <xf numFmtId="165" fontId="66" fillId="0" borderId="37" xfId="116" applyNumberFormat="1" applyFont="1" applyFill="1" applyBorder="1" applyAlignment="1">
      <alignment horizontal="center" vertical="center"/>
    </xf>
    <xf numFmtId="165" fontId="66" fillId="0" borderId="94" xfId="116" applyNumberFormat="1" applyFont="1" applyFill="1" applyBorder="1" applyAlignment="1">
      <alignment horizontal="center" vertical="center"/>
    </xf>
    <xf numFmtId="0" fontId="108" fillId="0" borderId="37" xfId="116" applyFont="1" applyFill="1" applyBorder="1" applyAlignment="1">
      <alignment horizontal="center" vertical="center"/>
    </xf>
    <xf numFmtId="165" fontId="66" fillId="0" borderId="91" xfId="116" applyNumberFormat="1" applyFont="1" applyFill="1" applyBorder="1" applyAlignment="1">
      <alignment horizontal="center" vertical="center"/>
    </xf>
    <xf numFmtId="0" fontId="108" fillId="0" borderId="4" xfId="116" applyFont="1" applyFill="1" applyBorder="1" applyAlignment="1">
      <alignment horizontal="center" vertical="center"/>
    </xf>
    <xf numFmtId="165" fontId="66" fillId="0" borderId="4" xfId="116" applyNumberFormat="1" applyFont="1" applyFill="1" applyBorder="1" applyAlignment="1">
      <alignment horizontal="center" vertical="center"/>
    </xf>
    <xf numFmtId="0" fontId="126" fillId="0" borderId="4" xfId="116" applyFont="1" applyFill="1" applyBorder="1" applyAlignment="1">
      <alignment horizontal="center" vertical="center"/>
    </xf>
    <xf numFmtId="0" fontId="125" fillId="0" borderId="4" xfId="0" applyFont="1" applyFill="1" applyBorder="1" applyAlignment="1">
      <alignment horizontal="center" vertical="center"/>
    </xf>
    <xf numFmtId="165" fontId="126" fillId="0" borderId="4" xfId="116" applyNumberFormat="1" applyFont="1" applyFill="1" applyBorder="1" applyAlignment="1">
      <alignment horizontal="center" vertical="center"/>
    </xf>
    <xf numFmtId="165" fontId="108" fillId="0" borderId="4" xfId="116" applyNumberFormat="1" applyFont="1" applyFill="1" applyBorder="1" applyAlignment="1">
      <alignment horizontal="center" vertical="center"/>
    </xf>
    <xf numFmtId="165" fontId="66" fillId="0" borderId="8" xfId="116" applyNumberFormat="1" applyFont="1" applyFill="1" applyBorder="1" applyAlignment="1">
      <alignment horizontal="center" vertical="center"/>
    </xf>
    <xf numFmtId="0" fontId="66" fillId="0" borderId="0" xfId="116" applyFont="1" applyFill="1" applyAlignment="1"/>
    <xf numFmtId="0" fontId="114" fillId="0" borderId="85" xfId="116" applyFont="1" applyFill="1" applyBorder="1" applyAlignment="1">
      <alignment horizontal="center" vertical="center" wrapText="1"/>
    </xf>
    <xf numFmtId="1" fontId="22" fillId="0" borderId="25" xfId="4" applyNumberFormat="1" applyFont="1" applyFill="1" applyBorder="1" applyAlignment="1">
      <alignment horizontal="center" vertical="center"/>
    </xf>
    <xf numFmtId="1" fontId="25" fillId="0" borderId="28" xfId="4" applyNumberFormat="1" applyFont="1" applyFill="1" applyBorder="1" applyAlignment="1">
      <alignment horizontal="center" vertical="center"/>
    </xf>
    <xf numFmtId="0" fontId="113" fillId="56" borderId="89" xfId="116" applyFont="1" applyFill="1" applyBorder="1" applyAlignment="1">
      <alignment horizontal="left" vertical="center" wrapText="1"/>
    </xf>
    <xf numFmtId="0" fontId="25" fillId="9" borderId="30" xfId="4" applyFont="1" applyFill="1" applyBorder="1" applyAlignment="1">
      <alignment horizontal="center" vertical="center"/>
    </xf>
    <xf numFmtId="0" fontId="118" fillId="56" borderId="89" xfId="116" applyFont="1" applyFill="1" applyBorder="1" applyAlignment="1">
      <alignment horizontal="center" vertical="center"/>
    </xf>
    <xf numFmtId="166" fontId="66" fillId="0" borderId="85" xfId="0" applyNumberFormat="1" applyFont="1" applyFill="1" applyBorder="1" applyAlignment="1">
      <alignment horizontal="center" vertical="center"/>
    </xf>
    <xf numFmtId="165" fontId="66" fillId="0" borderId="85" xfId="0" applyNumberFormat="1" applyFont="1" applyFill="1" applyBorder="1"/>
    <xf numFmtId="166" fontId="66" fillId="0" borderId="99" xfId="0" applyNumberFormat="1" applyFont="1" applyFill="1" applyBorder="1" applyAlignment="1">
      <alignment horizontal="center" vertical="center"/>
    </xf>
    <xf numFmtId="165" fontId="66" fillId="0" borderId="100" xfId="0" applyNumberFormat="1" applyFont="1" applyFill="1" applyBorder="1" applyAlignment="1">
      <alignment wrapText="1"/>
    </xf>
    <xf numFmtId="0" fontId="127" fillId="0" borderId="97" xfId="116" applyFont="1" applyFill="1" applyBorder="1" applyAlignment="1">
      <alignment horizontal="center" vertical="center"/>
    </xf>
    <xf numFmtId="165" fontId="127" fillId="0" borderId="87" xfId="116" applyNumberFormat="1" applyFont="1" applyFill="1" applyBorder="1" applyAlignment="1">
      <alignment horizontal="center" vertical="center"/>
    </xf>
    <xf numFmtId="0" fontId="127" fillId="0" borderId="89" xfId="116" applyFont="1" applyFill="1" applyBorder="1" applyAlignment="1">
      <alignment horizontal="center" vertical="center"/>
    </xf>
    <xf numFmtId="0" fontId="132" fillId="0" borderId="85" xfId="0" applyFont="1" applyFill="1" applyBorder="1" applyAlignment="1">
      <alignment horizontal="center" vertical="center"/>
    </xf>
    <xf numFmtId="0" fontId="113" fillId="0" borderId="103" xfId="116" applyFont="1" applyFill="1" applyBorder="1" applyAlignment="1">
      <alignment horizontal="center" vertical="center"/>
    </xf>
    <xf numFmtId="166" fontId="113" fillId="0" borderId="103" xfId="1" applyNumberFormat="1" applyFont="1" applyFill="1" applyBorder="1" applyAlignment="1">
      <alignment horizontal="center" vertical="center"/>
    </xf>
    <xf numFmtId="0" fontId="66" fillId="0" borderId="97" xfId="116" applyFont="1" applyFill="1" applyBorder="1" applyAlignment="1">
      <alignment horizontal="center" vertical="center"/>
    </xf>
    <xf numFmtId="0" fontId="66" fillId="0" borderId="89" xfId="116" applyFont="1" applyFill="1" applyBorder="1" applyAlignment="1">
      <alignment horizontal="center" vertical="center"/>
    </xf>
    <xf numFmtId="0" fontId="66" fillId="0" borderId="89" xfId="0" applyFont="1" applyFill="1" applyBorder="1" applyAlignment="1">
      <alignment horizontal="center" vertical="center"/>
    </xf>
    <xf numFmtId="0" fontId="66" fillId="0" borderId="4" xfId="116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134" fillId="0" borderId="0" xfId="143" applyFont="1" applyFill="1" applyAlignment="1"/>
    <xf numFmtId="0" fontId="11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3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3" borderId="21" xfId="3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7" fillId="8" borderId="29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1" fillId="0" borderId="35" xfId="0" applyFont="1" applyFill="1" applyBorder="1" applyAlignment="1" applyProtection="1">
      <alignment horizontal="right" vertical="center" wrapText="1"/>
    </xf>
    <xf numFmtId="0" fontId="21" fillId="0" borderId="32" xfId="0" applyFont="1" applyFill="1" applyBorder="1" applyAlignment="1" applyProtection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4" fillId="0" borderId="8" xfId="0" applyFont="1" applyBorder="1" applyAlignment="1">
      <alignment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2" borderId="4" xfId="141" applyFont="1" applyFill="1" applyBorder="1" applyAlignment="1" applyProtection="1">
      <alignment horizontal="center" vertical="center" wrapText="1"/>
    </xf>
    <xf numFmtId="0" fontId="78" fillId="10" borderId="62" xfId="0" applyFont="1" applyFill="1" applyBorder="1" applyAlignment="1" applyProtection="1">
      <alignment vertical="center" wrapText="1"/>
    </xf>
    <xf numFmtId="0" fontId="80" fillId="9" borderId="63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vertical="center"/>
    </xf>
    <xf numFmtId="0" fontId="78" fillId="9" borderId="8" xfId="0" applyFont="1" applyFill="1" applyBorder="1" applyAlignment="1" applyProtection="1">
      <alignment vertical="center" wrapText="1"/>
    </xf>
    <xf numFmtId="0" fontId="80" fillId="9" borderId="9" xfId="0" applyFont="1" applyFill="1" applyBorder="1" applyAlignment="1">
      <alignment vertical="center" wrapText="1"/>
    </xf>
    <xf numFmtId="0" fontId="80" fillId="9" borderId="64" xfId="0" applyFont="1" applyFill="1" applyBorder="1" applyAlignment="1">
      <alignment vertical="center" wrapText="1"/>
    </xf>
    <xf numFmtId="0" fontId="82" fillId="0" borderId="8" xfId="0" applyFont="1" applyFill="1" applyBorder="1" applyAlignment="1" applyProtection="1">
      <alignment horizontal="right" vertical="center" wrapText="1"/>
    </xf>
    <xf numFmtId="0" fontId="80" fillId="0" borderId="9" xfId="0" applyFont="1" applyFill="1" applyBorder="1" applyAlignment="1">
      <alignment horizontal="right" vertical="center" wrapText="1"/>
    </xf>
    <xf numFmtId="0" fontId="80" fillId="0" borderId="6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86" fillId="0" borderId="30" xfId="0" applyFont="1" applyFill="1" applyBorder="1" applyAlignment="1" applyProtection="1">
      <alignment horizontal="right" vertical="center" wrapText="1"/>
    </xf>
    <xf numFmtId="0" fontId="0" fillId="0" borderId="66" xfId="0" applyFont="1" applyFill="1" applyBorder="1" applyAlignment="1">
      <alignment horizontal="right" vertical="center" wrapText="1"/>
    </xf>
    <xf numFmtId="0" fontId="0" fillId="0" borderId="67" xfId="0" applyFont="1" applyFill="1" applyBorder="1" applyAlignment="1">
      <alignment horizontal="right" vertical="center"/>
    </xf>
    <xf numFmtId="0" fontId="82" fillId="0" borderId="68" xfId="0" applyFont="1" applyFill="1" applyBorder="1" applyAlignment="1" applyProtection="1">
      <alignment horizontal="right" vertical="center" wrapText="1"/>
    </xf>
    <xf numFmtId="0" fontId="80" fillId="0" borderId="69" xfId="0" applyFont="1" applyFill="1" applyBorder="1" applyAlignment="1">
      <alignment horizontal="right" vertical="center" wrapText="1"/>
    </xf>
    <xf numFmtId="0" fontId="80" fillId="0" borderId="70" xfId="0" applyFont="1" applyFill="1" applyBorder="1" applyAlignment="1">
      <alignment horizontal="right" vertical="center" wrapText="1"/>
    </xf>
    <xf numFmtId="0" fontId="86" fillId="0" borderId="71" xfId="0" applyFont="1" applyFill="1" applyBorder="1" applyAlignment="1" applyProtection="1">
      <alignment horizontal="right" vertical="center" wrapText="1"/>
    </xf>
    <xf numFmtId="0" fontId="0" fillId="0" borderId="72" xfId="0" applyFont="1" applyFill="1" applyBorder="1" applyAlignment="1">
      <alignment horizontal="right" vertical="center" wrapText="1"/>
    </xf>
    <xf numFmtId="0" fontId="0" fillId="0" borderId="73" xfId="0" applyFont="1" applyBorder="1" applyAlignment="1">
      <alignment horizontal="right" vertical="center" wrapText="1"/>
    </xf>
    <xf numFmtId="0" fontId="92" fillId="10" borderId="62" xfId="0" applyFont="1" applyFill="1" applyBorder="1" applyAlignment="1" applyProtection="1">
      <alignment vertical="center" wrapText="1"/>
    </xf>
    <xf numFmtId="0" fontId="94" fillId="9" borderId="63" xfId="0" applyFont="1" applyFill="1" applyBorder="1" applyAlignment="1">
      <alignment vertical="center" wrapText="1"/>
    </xf>
    <xf numFmtId="0" fontId="3" fillId="50" borderId="35" xfId="0" applyFont="1" applyFill="1" applyBorder="1" applyAlignment="1" applyProtection="1">
      <alignment vertical="center"/>
    </xf>
    <xf numFmtId="0" fontId="0" fillId="11" borderId="80" xfId="0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horizontal="center" vertical="center" wrapText="1"/>
    </xf>
    <xf numFmtId="0" fontId="3" fillId="2" borderId="74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 textRotation="90" wrapText="1"/>
    </xf>
    <xf numFmtId="0" fontId="3" fillId="2" borderId="78" xfId="0" applyFont="1" applyFill="1" applyBorder="1" applyAlignment="1" applyProtection="1">
      <alignment horizontal="center" vertical="center" textRotation="90" wrapText="1"/>
    </xf>
    <xf numFmtId="0" fontId="103" fillId="2" borderId="84" xfId="0" applyFont="1" applyFill="1" applyBorder="1" applyAlignment="1" applyProtection="1">
      <alignment vertical="center" wrapText="1"/>
    </xf>
    <xf numFmtId="0" fontId="3" fillId="2" borderId="81" xfId="0" applyFont="1" applyFill="1" applyBorder="1" applyAlignment="1" applyProtection="1">
      <alignment horizontal="left" vertical="center" wrapText="1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6" fillId="50" borderId="4" xfId="0" applyFont="1" applyFill="1" applyBorder="1" applyAlignment="1" applyProtection="1">
      <alignment horizontal="center" vertical="center" wrapText="1"/>
    </xf>
    <xf numFmtId="0" fontId="87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87" fillId="0" borderId="4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86" fillId="0" borderId="8" xfId="0" applyFont="1" applyFill="1" applyBorder="1" applyAlignment="1" applyProtection="1">
      <alignment horizontal="right" vertical="center" wrapText="1"/>
    </xf>
    <xf numFmtId="0" fontId="87" fillId="0" borderId="9" xfId="0" applyFont="1" applyFill="1" applyBorder="1" applyAlignment="1" applyProtection="1">
      <alignment horizontal="right" vertical="center" wrapText="1"/>
    </xf>
    <xf numFmtId="0" fontId="87" fillId="0" borderId="10" xfId="0" applyFont="1" applyFill="1" applyBorder="1" applyAlignment="1" applyProtection="1">
      <alignment horizontal="right" vertical="center" wrapText="1"/>
    </xf>
    <xf numFmtId="0" fontId="87" fillId="0" borderId="8" xfId="0" applyFont="1" applyFill="1" applyBorder="1" applyAlignment="1" applyProtection="1">
      <alignment horizontal="right" vertical="center" wrapText="1"/>
    </xf>
    <xf numFmtId="0" fontId="86" fillId="0" borderId="9" xfId="0" applyFont="1" applyFill="1" applyBorder="1" applyAlignment="1" applyProtection="1">
      <alignment horizontal="right" vertical="center" wrapText="1"/>
    </xf>
    <xf numFmtId="0" fontId="86" fillId="0" borderId="64" xfId="0" applyFont="1" applyFill="1" applyBorder="1" applyAlignment="1" applyProtection="1">
      <alignment horizontal="right" vertical="center" wrapText="1"/>
    </xf>
    <xf numFmtId="0" fontId="4" fillId="50" borderId="35" xfId="0" applyFont="1" applyFill="1" applyBorder="1" applyAlignment="1" applyProtection="1">
      <alignment vertical="center" wrapText="1"/>
    </xf>
    <xf numFmtId="0" fontId="0" fillId="11" borderId="80" xfId="0" applyFont="1" applyFill="1" applyBorder="1" applyAlignment="1">
      <alignment vertical="center" wrapText="1"/>
    </xf>
    <xf numFmtId="0" fontId="104" fillId="0" borderId="0" xfId="116" applyFont="1" applyFill="1" applyAlignment="1">
      <alignment horizontal="center" vertical="center" wrapText="1"/>
    </xf>
    <xf numFmtId="0" fontId="107" fillId="0" borderId="85" xfId="116" applyFont="1" applyFill="1" applyBorder="1" applyAlignment="1">
      <alignment horizontal="center" vertical="center" wrapText="1"/>
    </xf>
    <xf numFmtId="0" fontId="109" fillId="55" borderId="85" xfId="142" applyFont="1" applyFill="1" applyBorder="1" applyAlignment="1">
      <alignment horizontal="center" vertical="center" textRotation="90" wrapText="1"/>
    </xf>
    <xf numFmtId="0" fontId="107" fillId="0" borderId="85" xfId="116" applyFont="1" applyFill="1" applyBorder="1" applyAlignment="1">
      <alignment horizontal="center" vertical="center"/>
    </xf>
    <xf numFmtId="0" fontId="111" fillId="0" borderId="85" xfId="116" applyFont="1" applyFill="1" applyBorder="1" applyAlignment="1">
      <alignment horizontal="center" vertical="center" wrapText="1"/>
    </xf>
    <xf numFmtId="0" fontId="107" fillId="0" borderId="86" xfId="116" applyFont="1" applyFill="1" applyBorder="1" applyAlignment="1">
      <alignment horizontal="center" vertical="center" wrapText="1"/>
    </xf>
    <xf numFmtId="0" fontId="107" fillId="0" borderId="4" xfId="116" applyFont="1" applyFill="1" applyBorder="1" applyAlignment="1">
      <alignment horizontal="center" vertical="center" wrapText="1"/>
    </xf>
    <xf numFmtId="0" fontId="113" fillId="55" borderId="85" xfId="116" applyFont="1" applyFill="1" applyBorder="1" applyAlignment="1">
      <alignment horizontal="center" vertical="center" wrapText="1"/>
    </xf>
    <xf numFmtId="0" fontId="114" fillId="9" borderId="85" xfId="116" applyFont="1" applyFill="1" applyBorder="1" applyAlignment="1">
      <alignment horizontal="center" vertical="center" wrapText="1"/>
    </xf>
    <xf numFmtId="0" fontId="113" fillId="0" borderId="85" xfId="116" applyFont="1" applyFill="1" applyBorder="1" applyAlignment="1">
      <alignment horizontal="center" vertical="center" wrapText="1"/>
    </xf>
    <xf numFmtId="0" fontId="113" fillId="0" borderId="86" xfId="116" applyFont="1" applyFill="1" applyBorder="1" applyAlignment="1">
      <alignment horizontal="center" vertical="center" wrapText="1"/>
    </xf>
    <xf numFmtId="0" fontId="113" fillId="55" borderId="4" xfId="116" applyFont="1" applyFill="1" applyBorder="1" applyAlignment="1">
      <alignment horizontal="center" vertical="center"/>
    </xf>
    <xf numFmtId="0" fontId="114" fillId="9" borderId="4" xfId="116" applyFont="1" applyFill="1" applyBorder="1" applyAlignment="1">
      <alignment horizontal="center" vertical="center" wrapText="1"/>
    </xf>
    <xf numFmtId="0" fontId="122" fillId="0" borderId="85" xfId="0" applyFont="1" applyFill="1" applyBorder="1" applyAlignment="1" applyProtection="1">
      <alignment horizontal="center" vertical="center" wrapText="1"/>
    </xf>
    <xf numFmtId="0" fontId="115" fillId="55" borderId="85" xfId="116" applyFont="1" applyFill="1" applyBorder="1" applyAlignment="1">
      <alignment horizontal="center" vertical="center" wrapText="1"/>
    </xf>
    <xf numFmtId="0" fontId="66" fillId="0" borderId="96" xfId="116" applyNumberFormat="1" applyFont="1" applyFill="1" applyBorder="1" applyAlignment="1">
      <alignment horizontal="center" vertical="center" wrapText="1"/>
    </xf>
    <xf numFmtId="0" fontId="66" fillId="0" borderId="97" xfId="0" applyNumberFormat="1" applyFont="1" applyBorder="1" applyAlignment="1">
      <alignment horizontal="center" vertical="center" wrapText="1"/>
    </xf>
    <xf numFmtId="0" fontId="118" fillId="0" borderId="4" xfId="116" applyFont="1" applyFill="1" applyBorder="1" applyAlignment="1">
      <alignment horizontal="center" vertical="center" wrapText="1"/>
    </xf>
    <xf numFmtId="0" fontId="66" fillId="0" borderId="96" xfId="116" applyFont="1" applyFill="1" applyBorder="1" applyAlignment="1">
      <alignment horizontal="right" vertical="center" wrapText="1"/>
    </xf>
    <xf numFmtId="0" fontId="66" fillId="0" borderId="97" xfId="0" applyFont="1" applyBorder="1" applyAlignment="1">
      <alignment horizontal="right" vertical="center" wrapText="1"/>
    </xf>
    <xf numFmtId="0" fontId="66" fillId="0" borderId="4" xfId="116" applyFont="1" applyFill="1" applyBorder="1" applyAlignment="1">
      <alignment horizontal="right" vertical="center" wrapText="1"/>
    </xf>
    <xf numFmtId="0" fontId="66" fillId="0" borderId="4" xfId="0" applyFont="1" applyBorder="1" applyAlignment="1">
      <alignment horizontal="right" vertical="center"/>
    </xf>
    <xf numFmtId="0" fontId="113" fillId="55" borderId="85" xfId="116" applyFont="1" applyFill="1" applyBorder="1" applyAlignment="1">
      <alignment horizontal="center" vertical="center"/>
    </xf>
    <xf numFmtId="165" fontId="104" fillId="0" borderId="0" xfId="116" applyNumberFormat="1" applyFont="1" applyFill="1" applyAlignment="1">
      <alignment horizontal="center" vertical="center" wrapText="1"/>
    </xf>
    <xf numFmtId="0" fontId="66" fillId="0" borderId="98" xfId="116" applyFont="1" applyFill="1" applyBorder="1" applyAlignment="1">
      <alignment horizontal="center"/>
    </xf>
    <xf numFmtId="0" fontId="114" fillId="0" borderId="85" xfId="116" applyFont="1" applyFill="1" applyBorder="1" applyAlignment="1">
      <alignment horizontal="center" vertical="center" wrapText="1"/>
    </xf>
    <xf numFmtId="0" fontId="123" fillId="0" borderId="89" xfId="0" applyFont="1" applyFill="1" applyBorder="1" applyAlignment="1" applyProtection="1">
      <alignment horizontal="center" vertical="center" wrapText="1"/>
    </xf>
    <xf numFmtId="0" fontId="131" fillId="0" borderId="4" xfId="116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118" fillId="0" borderId="101" xfId="116" applyFont="1" applyFill="1" applyBorder="1" applyAlignment="1">
      <alignment horizontal="center" vertical="center" wrapText="1"/>
    </xf>
    <xf numFmtId="0" fontId="118" fillId="0" borderId="102" xfId="116" applyFont="1" applyFill="1" applyBorder="1" applyAlignment="1">
      <alignment horizontal="center" vertical="center" wrapText="1"/>
    </xf>
    <xf numFmtId="0" fontId="66" fillId="0" borderId="21" xfId="116" applyFont="1" applyFill="1" applyBorder="1" applyAlignment="1">
      <alignment horizontal="right" vertical="center" wrapText="1"/>
    </xf>
    <xf numFmtId="0" fontId="66" fillId="0" borderId="21" xfId="0" applyFont="1" applyBorder="1" applyAlignment="1">
      <alignment horizontal="right" vertical="center" wrapText="1"/>
    </xf>
    <xf numFmtId="0" fontId="66" fillId="0" borderId="4" xfId="0" applyFont="1" applyBorder="1" applyAlignment="1">
      <alignment horizontal="right" vertical="center" wrapText="1"/>
    </xf>
  </cellXfs>
  <cellStyles count="144">
    <cellStyle name="20% — акцент1" xfId="6"/>
    <cellStyle name="20% - Акцент1 2" xfId="7"/>
    <cellStyle name="20% — акцент2" xfId="8"/>
    <cellStyle name="20% - Акцент2 2" xfId="9"/>
    <cellStyle name="20% — акцент3" xfId="10"/>
    <cellStyle name="20% - Акцент3 2" xfId="11"/>
    <cellStyle name="20% — акцент4" xfId="12"/>
    <cellStyle name="20% - Акцент4 2" xfId="13"/>
    <cellStyle name="20% — акцент5" xfId="14"/>
    <cellStyle name="20% - Акцент5 2" xfId="15"/>
    <cellStyle name="20% — акцент6" xfId="16"/>
    <cellStyle name="20% - Акцент6 2" xfId="17"/>
    <cellStyle name="40% — акцент1" xfId="18"/>
    <cellStyle name="40% - Акцент1 2" xfId="19"/>
    <cellStyle name="40% — акцент2" xfId="20"/>
    <cellStyle name="40% - Акцент2 2" xfId="21"/>
    <cellStyle name="40% — акцент3" xfId="22"/>
    <cellStyle name="40% - Акцент3 2" xfId="23"/>
    <cellStyle name="40% — акцент4" xfId="24"/>
    <cellStyle name="40% - Акцент4 2" xfId="25"/>
    <cellStyle name="40% — акцент5" xfId="26"/>
    <cellStyle name="40% - Акцент5 2" xfId="27"/>
    <cellStyle name="40% — акцент6" xfId="28"/>
    <cellStyle name="40% - Акцент6 2" xfId="29"/>
    <cellStyle name="40% - Акцент6 3" xfId="30"/>
    <cellStyle name="60% — акцент1" xfId="31"/>
    <cellStyle name="60% - Акцент1 2" xfId="32"/>
    <cellStyle name="60% — акцент2" xfId="33"/>
    <cellStyle name="60% - Акцент2 2" xfId="34"/>
    <cellStyle name="60% — акцент3" xfId="35"/>
    <cellStyle name="60% - Акцент3 2" xfId="36"/>
    <cellStyle name="60% — акцент4" xfId="37"/>
    <cellStyle name="60% - Акцент4 2" xfId="38"/>
    <cellStyle name="60% — акцент5" xfId="39"/>
    <cellStyle name="60% - Акцент5 2" xfId="40"/>
    <cellStyle name="60% — акцент6" xfId="41"/>
    <cellStyle name="60% - Акцент6 2" xfId="42"/>
    <cellStyle name="Comma" xfId="43"/>
    <cellStyle name="Comma [0]_Forma" xfId="44"/>
    <cellStyle name="Comma_Forma" xfId="45"/>
    <cellStyle name="Currency" xfId="46"/>
    <cellStyle name="Currency [0]_Forma" xfId="47"/>
    <cellStyle name="Currency_Forma" xfId="48"/>
    <cellStyle name="Date" xfId="49"/>
    <cellStyle name="Excel_BuiltIn_Percent" xfId="50"/>
    <cellStyle name="Fixed" xfId="51"/>
    <cellStyle name="Heading1" xfId="52"/>
    <cellStyle name="Heading2" xfId="53"/>
    <cellStyle name="Îáű÷íűé_ÂŰŐÎÄ" xfId="54"/>
    <cellStyle name="normal" xfId="55"/>
    <cellStyle name="Percent" xfId="56"/>
    <cellStyle name="Total" xfId="57"/>
    <cellStyle name="Акцент1 2" xfId="58"/>
    <cellStyle name="Акцент1 3" xfId="59"/>
    <cellStyle name="Акцент2 2" xfId="60"/>
    <cellStyle name="Акцент2 3" xfId="61"/>
    <cellStyle name="Акцент3 2" xfId="62"/>
    <cellStyle name="Акцент3 3" xfId="63"/>
    <cellStyle name="Акцент4 2" xfId="64"/>
    <cellStyle name="Акцент4 3" xfId="65"/>
    <cellStyle name="Акцент5 2" xfId="66"/>
    <cellStyle name="Акцент5 3" xfId="67"/>
    <cellStyle name="Акцент6 2" xfId="68"/>
    <cellStyle name="Акцент6 3" xfId="69"/>
    <cellStyle name="Ввод  2" xfId="70"/>
    <cellStyle name="Ввод  3" xfId="71"/>
    <cellStyle name="Вывод 2" xfId="72"/>
    <cellStyle name="Вывод 3" xfId="73"/>
    <cellStyle name="Вычисление 2" xfId="74"/>
    <cellStyle name="Вычисление 3" xfId="75"/>
    <cellStyle name="Заголовок 1 2" xfId="76"/>
    <cellStyle name="Заголовок 1 3" xfId="77"/>
    <cellStyle name="Заголовок 2 2" xfId="78"/>
    <cellStyle name="Заголовок 2 3" xfId="79"/>
    <cellStyle name="Заголовок 3 2" xfId="80"/>
    <cellStyle name="Заголовок 3 3" xfId="81"/>
    <cellStyle name="Заголовок 4 2" xfId="82"/>
    <cellStyle name="Заголовок 4 3" xfId="83"/>
    <cellStyle name="Итог 2" xfId="84"/>
    <cellStyle name="Итог 3" xfId="85"/>
    <cellStyle name="Контрольная ячейка 2" xfId="86"/>
    <cellStyle name="Контрольная ячейка 3" xfId="87"/>
    <cellStyle name="Название 2" xfId="88"/>
    <cellStyle name="Название 3" xfId="89"/>
    <cellStyle name="Нейтральный 2" xfId="90"/>
    <cellStyle name="Нейтральный 3" xfId="91"/>
    <cellStyle name="Обычный" xfId="0" builtinId="0"/>
    <cellStyle name="Обычный 13" xfId="92"/>
    <cellStyle name="Обычный 2" xfId="93"/>
    <cellStyle name="Обычный 2 2" xfId="94"/>
    <cellStyle name="Обычный 2 3" xfId="95"/>
    <cellStyle name="Обычный 2 4" xfId="96"/>
    <cellStyle name="Обычный 2 5" xfId="97"/>
    <cellStyle name="Обычный 3" xfId="98"/>
    <cellStyle name="Обычный 3 2" xfId="99"/>
    <cellStyle name="Обычный 3 2 2" xfId="100"/>
    <cellStyle name="Обычный 3 3" xfId="101"/>
    <cellStyle name="Обычный 3 3 2" xfId="102"/>
    <cellStyle name="Обычный 3 4" xfId="103"/>
    <cellStyle name="Обычный 3 5" xfId="104"/>
    <cellStyle name="Обычный 4" xfId="105"/>
    <cellStyle name="Обычный 4 2" xfId="106"/>
    <cellStyle name="Обычный 4 3" xfId="107"/>
    <cellStyle name="Обычный 4 4" xfId="4"/>
    <cellStyle name="Обычный 5" xfId="2"/>
    <cellStyle name="Обычный 5 2" xfId="108"/>
    <cellStyle name="Обычный 5 3" xfId="109"/>
    <cellStyle name="Обычный 5 4" xfId="110"/>
    <cellStyle name="Обычный 6" xfId="111"/>
    <cellStyle name="Обычный 6 2" xfId="112"/>
    <cellStyle name="Обычный 7" xfId="113"/>
    <cellStyle name="Обычный 8" xfId="114"/>
    <cellStyle name="Обычный 9" xfId="115"/>
    <cellStyle name="Обычный_1 полуг-13" xfId="142"/>
    <cellStyle name="Обычный_Естест. движение 2008г." xfId="143"/>
    <cellStyle name="Обычный_за 5 м " xfId="141"/>
    <cellStyle name="Обычный_Смертность от травм всего населения за 9 месяцев 2008 г. (version 1)" xfId="116"/>
    <cellStyle name="Обычный_янв" xfId="5"/>
    <cellStyle name="Обычный_янв 2" xfId="117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3" xfId="123"/>
    <cellStyle name="Процентный" xfId="1" builtinId="5"/>
    <cellStyle name="Процентный 2" xfId="124"/>
    <cellStyle name="Процентный 2 2" xfId="125"/>
    <cellStyle name="Процентный 2 3" xfId="126"/>
    <cellStyle name="Процентный 3" xfId="127"/>
    <cellStyle name="Процентный 3 2" xfId="128"/>
    <cellStyle name="Процентный 4" xfId="129"/>
    <cellStyle name="Процентный 5" xfId="130"/>
    <cellStyle name="Процентный 5 2" xfId="131"/>
    <cellStyle name="Процентный 6" xfId="132"/>
    <cellStyle name="Связанная ячейка 2" xfId="133"/>
    <cellStyle name="Связанная ячейка 3" xfId="134"/>
    <cellStyle name="ТЕКСТ" xfId="135"/>
    <cellStyle name="Текст предупреждения 2" xfId="136"/>
    <cellStyle name="Текст предупреждения 3" xfId="137"/>
    <cellStyle name="Финансовый 2" xfId="3"/>
    <cellStyle name="Финансовый 3" xfId="138"/>
    <cellStyle name="Хороший 2" xfId="139"/>
    <cellStyle name="Хороший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5.255.3\&#1052;&#1086;&#1080;%20&#1076;&#1086;&#1082;&#1091;&#1084;&#1077;&#1085;&#1090;&#1099;(2013)\&#1044;&#1077;&#1084;&#1086;&#1075;&#1088;&#1072;&#1092;&#1080;&#1103;%20%20-%2020\2020\&#1045;&#1089;&#1090;&#1077;-&#1077;%20&#1076;&#1074;&#1080;-&#1077;-20&#1075;\&#1044;&#1077;&#1084;&#1086;&#1075;&#1088;&#1072;&#1092;&#1080;&#1103;%20-2020\&#1044;&#1077;&#1084;&#1086;&#1075;&#1088;&#1072;&#1092;&#1080;&#1103;%202020&#1075;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5.255.3\&#1052;&#1086;&#1080;%20&#1076;&#1086;&#1082;&#1091;&#1084;&#1077;&#1085;&#1090;&#1099;(2013)\&#1044;&#1077;&#1084;&#1086;&#1075;&#1088;&#1072;&#1092;&#1080;&#1103;%20%20-%2020\2020\&#1045;&#1089;&#1090;&#1077;-&#1077;%20&#1076;&#1074;&#1080;-&#1077;-20&#1075;\&#1044;&#1077;&#1084;&#1086;&#1075;&#1088;&#1072;&#1092;&#1080;&#1103;%20-2020\&#1082;&#1083;&#1072;&#1089;&#1089;&#1072;&#1084;%20&#1073;&#1086;&#1083;&#1077;&#1079;%20-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5.255.3\&#1052;&#1086;&#1080;%20&#1076;&#1086;&#1082;&#1091;&#1084;&#1077;&#1085;&#1090;&#1099;(2013)\&#1044;&#1077;&#1084;&#1086;&#1075;&#1088;&#1072;&#1092;&#1080;&#1103;%20%20-%2020\2020\&#1045;&#1089;&#1090;&#1077;-&#1077;%20&#1076;&#1074;&#1080;-&#1077;-20&#1075;\&#1044;&#1077;&#1084;&#1086;&#1075;&#1088;&#1072;&#1092;&#1080;&#1103;%20-2020\&#1090;&#1088;&#1072;&#1074;&#1084;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"/>
      <sheetName val="шаб"/>
      <sheetName val="шаб-1"/>
      <sheetName val="ян-2"/>
      <sheetName val="12 мес-19"/>
      <sheetName val="12 мес-19 (2)"/>
      <sheetName val="19 -малочис кор нас"/>
      <sheetName val="Демогр нац проект19-18г-тру сп"/>
      <sheetName val="ян-20"/>
      <sheetName val="февр"/>
      <sheetName val="за 2мес"/>
      <sheetName val="мар"/>
      <sheetName val="у-кан-1 кв "/>
      <sheetName val="у-кок-1 кв  (2)"/>
      <sheetName val="осн пока по  Чой"/>
      <sheetName val="1 квар (2010-2019)"/>
      <sheetName val="1 квар"/>
      <sheetName val="апр-20"/>
      <sheetName val="4  мес-20"/>
      <sheetName val="май"/>
      <sheetName val="5  мес-20"/>
      <sheetName val="июнь"/>
      <sheetName val="июн "/>
      <sheetName val="Iполуг-20"/>
      <sheetName val="Iполуг-20 (закл)"/>
      <sheetName val="демогр (ян-июнь)"/>
      <sheetName val="6 мес -умер по возрасту"/>
      <sheetName val="Дем-ян-июн"/>
      <sheetName val="ТРУДОСП"/>
      <sheetName val="июль "/>
      <sheetName val="7 мес-19 "/>
      <sheetName val="для МЗ-7 мес"/>
      <sheetName val="авг-19"/>
      <sheetName val="Дем ян-де-19-1"/>
      <sheetName val="8 мес-19"/>
      <sheetName val="сен-19"/>
      <sheetName val="за окт-по ЗАГС"/>
      <sheetName val="9 мес-19"/>
      <sheetName val="окт-19"/>
      <sheetName val="10 мес-19"/>
      <sheetName val="ноя-19"/>
      <sheetName val="11 мес-19"/>
      <sheetName val="ДЕК-19"/>
      <sheetName val="дек-19 "/>
      <sheetName val="12 мес-19-по ЗАГС"/>
      <sheetName val="12 мес-19-мо дан"/>
      <sheetName val="Малочисл (4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относитель величины (2)"/>
      <sheetName val="по кварт17,18г (2)"/>
      <sheetName val="13,14,153,16,17,18 (2)"/>
      <sheetName val="16,17,18 (2)"/>
      <sheetName val="1 квар (2010-2018)"/>
      <sheetName val="Малочисл"/>
      <sheetName val="по класс бол-19,18"/>
      <sheetName val="Дем ян-де-19"/>
      <sheetName val="Россздрав 2019-2018г"/>
      <sheetName val="18-17г"/>
      <sheetName val="РДПрест"/>
      <sheetName val="хор памят"/>
      <sheetName val="инвесторы"/>
      <sheetName val="ЭЭГ"/>
      <sheetName val="Сад орг"/>
      <sheetName val="50 лет"/>
      <sheetName val="Лист1"/>
      <sheetName val="Лист3"/>
      <sheetName val="относ велич"/>
      <sheetName val="смерт от пневм16-19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C7">
            <v>34556.5</v>
          </cell>
        </row>
        <row r="8">
          <cell r="C8">
            <v>8057</v>
          </cell>
        </row>
        <row r="9">
          <cell r="C9">
            <v>12386</v>
          </cell>
        </row>
        <row r="10">
          <cell r="C10">
            <v>13703</v>
          </cell>
        </row>
        <row r="11">
          <cell r="C11">
            <v>14128</v>
          </cell>
        </row>
        <row r="12">
          <cell r="C12">
            <v>11777</v>
          </cell>
        </row>
        <row r="13">
          <cell r="C13">
            <v>19664.5</v>
          </cell>
        </row>
        <row r="14">
          <cell r="C14">
            <v>14603</v>
          </cell>
        </row>
        <row r="15">
          <cell r="C15">
            <v>16121</v>
          </cell>
        </row>
        <row r="16">
          <cell r="C16">
            <v>10750.5</v>
          </cell>
        </row>
        <row r="17">
          <cell r="C17">
            <v>155746.5</v>
          </cell>
        </row>
        <row r="18">
          <cell r="C18">
            <v>64558.5</v>
          </cell>
        </row>
        <row r="19">
          <cell r="C19">
            <v>220305</v>
          </cell>
        </row>
      </sheetData>
      <sheetData sheetId="20">
        <row r="7">
          <cell r="D7">
            <v>124</v>
          </cell>
          <cell r="H7">
            <v>1</v>
          </cell>
          <cell r="I7">
            <v>0</v>
          </cell>
          <cell r="J7">
            <v>0</v>
          </cell>
          <cell r="K7">
            <v>2</v>
          </cell>
          <cell r="Y7">
            <v>0</v>
          </cell>
          <cell r="AC7">
            <v>1</v>
          </cell>
        </row>
        <row r="8">
          <cell r="D8">
            <v>28</v>
          </cell>
          <cell r="H8">
            <v>2</v>
          </cell>
          <cell r="I8">
            <v>2</v>
          </cell>
          <cell r="J8">
            <v>0</v>
          </cell>
          <cell r="K8">
            <v>0</v>
          </cell>
          <cell r="L8">
            <v>13</v>
          </cell>
          <cell r="N8">
            <v>2</v>
          </cell>
          <cell r="Y8">
            <v>0</v>
          </cell>
          <cell r="AC8">
            <v>2</v>
          </cell>
        </row>
        <row r="9">
          <cell r="D9">
            <v>51</v>
          </cell>
          <cell r="E9">
            <v>87</v>
          </cell>
          <cell r="G9">
            <v>37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18</v>
          </cell>
          <cell r="N9">
            <v>2</v>
          </cell>
          <cell r="Y9">
            <v>0</v>
          </cell>
          <cell r="AC9">
            <v>0</v>
          </cell>
        </row>
        <row r="10">
          <cell r="D10">
            <v>76</v>
          </cell>
          <cell r="G10">
            <v>17</v>
          </cell>
          <cell r="H10">
            <v>2</v>
          </cell>
          <cell r="I10">
            <v>0</v>
          </cell>
          <cell r="J10">
            <v>1</v>
          </cell>
          <cell r="K10">
            <v>0</v>
          </cell>
          <cell r="Y10">
            <v>0</v>
          </cell>
          <cell r="AC10">
            <v>2</v>
          </cell>
        </row>
        <row r="11">
          <cell r="D11">
            <v>57</v>
          </cell>
          <cell r="E11">
            <v>85</v>
          </cell>
          <cell r="G11">
            <v>38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24</v>
          </cell>
          <cell r="N11">
            <v>5</v>
          </cell>
          <cell r="Y11">
            <v>1</v>
          </cell>
          <cell r="AC11">
            <v>0</v>
          </cell>
        </row>
        <row r="12">
          <cell r="D12">
            <v>74</v>
          </cell>
          <cell r="G12">
            <v>19</v>
          </cell>
          <cell r="H12">
            <v>0</v>
          </cell>
          <cell r="J12">
            <v>0</v>
          </cell>
          <cell r="K12">
            <v>0</v>
          </cell>
          <cell r="L12">
            <v>14</v>
          </cell>
          <cell r="N12">
            <v>0</v>
          </cell>
          <cell r="Y12">
            <v>0</v>
          </cell>
          <cell r="AC12">
            <v>0</v>
          </cell>
        </row>
        <row r="13">
          <cell r="D13">
            <v>153</v>
          </cell>
          <cell r="G13">
            <v>24</v>
          </cell>
          <cell r="H13">
            <v>5</v>
          </cell>
          <cell r="I13">
            <v>0</v>
          </cell>
          <cell r="J13">
            <v>1</v>
          </cell>
          <cell r="K13">
            <v>1</v>
          </cell>
          <cell r="L13">
            <v>20</v>
          </cell>
          <cell r="N13">
            <v>4</v>
          </cell>
          <cell r="Y13">
            <v>0</v>
          </cell>
          <cell r="AC13">
            <v>5</v>
          </cell>
        </row>
        <row r="14">
          <cell r="D14">
            <v>82</v>
          </cell>
          <cell r="G14">
            <v>20</v>
          </cell>
          <cell r="H14">
            <v>1</v>
          </cell>
          <cell r="I14">
            <v>1</v>
          </cell>
          <cell r="J14">
            <v>0</v>
          </cell>
          <cell r="K14">
            <v>1</v>
          </cell>
          <cell r="N14">
            <v>3</v>
          </cell>
          <cell r="Y14">
            <v>1</v>
          </cell>
          <cell r="AC14">
            <v>1</v>
          </cell>
        </row>
        <row r="15">
          <cell r="D15">
            <v>83</v>
          </cell>
          <cell r="E15">
            <v>83</v>
          </cell>
          <cell r="G15">
            <v>32</v>
          </cell>
          <cell r="H15">
            <v>1</v>
          </cell>
          <cell r="I15">
            <v>3</v>
          </cell>
          <cell r="J15">
            <v>0</v>
          </cell>
          <cell r="K15">
            <v>0</v>
          </cell>
          <cell r="L15">
            <v>29</v>
          </cell>
          <cell r="N15">
            <v>6</v>
          </cell>
          <cell r="Y15">
            <v>0</v>
          </cell>
          <cell r="AC15">
            <v>1</v>
          </cell>
        </row>
        <row r="16">
          <cell r="D16">
            <v>44</v>
          </cell>
          <cell r="E16">
            <v>57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10</v>
          </cell>
          <cell r="Y16">
            <v>0</v>
          </cell>
          <cell r="AC16">
            <v>0</v>
          </cell>
        </row>
        <row r="17">
          <cell r="Y17">
            <v>2</v>
          </cell>
          <cell r="AC17">
            <v>12</v>
          </cell>
        </row>
        <row r="18">
          <cell r="D18">
            <v>430</v>
          </cell>
          <cell r="H18">
            <v>0</v>
          </cell>
          <cell r="I18">
            <v>2</v>
          </cell>
          <cell r="J18">
            <v>0</v>
          </cell>
          <cell r="K18">
            <v>3</v>
          </cell>
          <cell r="L18">
            <v>73</v>
          </cell>
          <cell r="N18">
            <v>18</v>
          </cell>
          <cell r="Y18">
            <v>1</v>
          </cell>
          <cell r="AC18">
            <v>1</v>
          </cell>
        </row>
        <row r="19">
          <cell r="Y19">
            <v>3</v>
          </cell>
          <cell r="AC19">
            <v>13</v>
          </cell>
        </row>
      </sheetData>
      <sheetData sheetId="21">
        <row r="7">
          <cell r="D7">
            <v>29</v>
          </cell>
          <cell r="K7">
            <v>1</v>
          </cell>
          <cell r="AC7">
            <v>0</v>
          </cell>
          <cell r="AD7">
            <v>4.5</v>
          </cell>
        </row>
        <row r="8">
          <cell r="D8">
            <v>8</v>
          </cell>
          <cell r="L8">
            <v>5</v>
          </cell>
          <cell r="AC8">
            <v>0</v>
          </cell>
          <cell r="AD8">
            <v>-1</v>
          </cell>
        </row>
        <row r="9">
          <cell r="D9">
            <v>6</v>
          </cell>
          <cell r="E9">
            <v>11</v>
          </cell>
          <cell r="G9">
            <v>5</v>
          </cell>
          <cell r="L9">
            <v>3</v>
          </cell>
          <cell r="N9">
            <v>1</v>
          </cell>
          <cell r="AC9">
            <v>0</v>
          </cell>
          <cell r="AD9">
            <v>-2.5</v>
          </cell>
        </row>
        <row r="10">
          <cell r="D10">
            <v>15</v>
          </cell>
          <cell r="G10">
            <v>6</v>
          </cell>
          <cell r="K10">
            <v>1</v>
          </cell>
          <cell r="Y10">
            <v>1</v>
          </cell>
          <cell r="AC10">
            <v>0</v>
          </cell>
          <cell r="AD10">
            <v>2</v>
          </cell>
        </row>
        <row r="11">
          <cell r="D11">
            <v>15</v>
          </cell>
          <cell r="E11">
            <v>21</v>
          </cell>
          <cell r="G11">
            <v>14</v>
          </cell>
          <cell r="I11">
            <v>1</v>
          </cell>
          <cell r="K11">
            <v>1</v>
          </cell>
          <cell r="L11">
            <v>6</v>
          </cell>
          <cell r="N11">
            <v>2</v>
          </cell>
          <cell r="AC11">
            <v>1</v>
          </cell>
          <cell r="AD11">
            <v>-3</v>
          </cell>
        </row>
        <row r="12">
          <cell r="D12">
            <v>17</v>
          </cell>
          <cell r="G12">
            <v>6</v>
          </cell>
          <cell r="L12">
            <v>8</v>
          </cell>
          <cell r="N12">
            <v>1</v>
          </cell>
          <cell r="AC12">
            <v>0</v>
          </cell>
          <cell r="AD12">
            <v>1</v>
          </cell>
        </row>
        <row r="13">
          <cell r="D13">
            <v>17</v>
          </cell>
          <cell r="G13">
            <v>4</v>
          </cell>
          <cell r="I13">
            <v>1</v>
          </cell>
          <cell r="L13">
            <v>4</v>
          </cell>
          <cell r="N13">
            <v>1</v>
          </cell>
          <cell r="AC13">
            <v>1</v>
          </cell>
          <cell r="AD13">
            <v>3.5</v>
          </cell>
        </row>
        <row r="14">
          <cell r="D14">
            <v>18</v>
          </cell>
          <cell r="G14">
            <v>4</v>
          </cell>
          <cell r="Y14">
            <v>1</v>
          </cell>
          <cell r="AC14">
            <v>0</v>
          </cell>
          <cell r="AD14">
            <v>1.5</v>
          </cell>
        </row>
        <row r="15">
          <cell r="D15">
            <v>13</v>
          </cell>
          <cell r="E15">
            <v>20</v>
          </cell>
          <cell r="G15">
            <v>4</v>
          </cell>
          <cell r="L15">
            <v>7</v>
          </cell>
          <cell r="AC15">
            <v>0</v>
          </cell>
          <cell r="AD15">
            <v>-3.5</v>
          </cell>
        </row>
        <row r="16">
          <cell r="D16">
            <v>9</v>
          </cell>
          <cell r="E16">
            <v>12</v>
          </cell>
          <cell r="K16">
            <v>1</v>
          </cell>
          <cell r="L16">
            <v>1</v>
          </cell>
          <cell r="AC16">
            <v>0</v>
          </cell>
          <cell r="AD16">
            <v>-1.5</v>
          </cell>
        </row>
        <row r="17">
          <cell r="Y17">
            <v>2</v>
          </cell>
          <cell r="AC17">
            <v>2</v>
          </cell>
          <cell r="AD17">
            <v>1</v>
          </cell>
        </row>
        <row r="18">
          <cell r="D18">
            <v>83</v>
          </cell>
          <cell r="I18">
            <v>1</v>
          </cell>
          <cell r="L18">
            <v>9</v>
          </cell>
          <cell r="N18">
            <v>2</v>
          </cell>
          <cell r="AC18">
            <v>0</v>
          </cell>
          <cell r="AD18">
            <v>19.5</v>
          </cell>
        </row>
        <row r="19">
          <cell r="Y19">
            <v>2</v>
          </cell>
          <cell r="AC19">
            <v>2</v>
          </cell>
          <cell r="AD19">
            <v>20.5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БСК"/>
      <sheetName val="БСК-7мес-17"/>
      <sheetName val="БОД"/>
      <sheetName val="дети-18г"/>
      <sheetName val="11 мес, дети-2019г"/>
      <sheetName val="дети-20"/>
      <sheetName val="по мес"/>
      <sheetName val="янв -20 "/>
      <sheetName val="янв (2)"/>
      <sheetName val="фев"/>
      <sheetName val="2 мес-20"/>
      <sheetName val="2 мес-20-2"/>
      <sheetName val="март"/>
      <sheetName val="3 мес-19"/>
      <sheetName val="1 кв-2020"/>
      <sheetName val="ап"/>
      <sheetName val="4 мес-20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за 6 м -с зак диаг"/>
      <sheetName val="за 6 м -1"/>
      <sheetName val="1 полуг"/>
      <sheetName val="1 полуг-1"/>
      <sheetName val="1 полуг-2"/>
      <sheetName val="июль"/>
      <sheetName val="7мес-19г"/>
      <sheetName val="7 мес-19-2"/>
      <sheetName val="авг-19"/>
      <sheetName val="8 мес-19"/>
      <sheetName val="8-19(2)"/>
      <sheetName val="для-РФ-8 мес-18-19"/>
      <sheetName val="БСК-8 мес-19"/>
      <sheetName val="БСК-8мес-18-19"/>
      <sheetName val="8 мес -19-дети"/>
      <sheetName val="сен-19"/>
      <sheetName val="9 мес"/>
      <sheetName val="9 мес (2)"/>
      <sheetName val="9 мес (3)"/>
      <sheetName val="окт"/>
      <sheetName val="10 мес-19"/>
      <sheetName val="10мес-2"/>
      <sheetName val="ноя"/>
      <sheetName val="11м-19"/>
      <sheetName val="11м-19 (2)"/>
      <sheetName val="дек-19"/>
      <sheetName val="12м-19"/>
      <sheetName val="12м-19 (1)"/>
      <sheetName val="12м-19 (2)"/>
      <sheetName val="12м-19 (3)"/>
      <sheetName val="10 мес-18"/>
      <sheetName val="злок онк"/>
      <sheetName val="R 00-99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2)"/>
      <sheetName val="март-тр "/>
      <sheetName val="тр1 кв"/>
      <sheetName val="1 кв"/>
      <sheetName val="класс бол -тр1 кв "/>
      <sheetName val="тр сп. -18-20"/>
      <sheetName val="апр-тр"/>
      <sheetName val="4 мес"/>
      <sheetName val="4 мес (2)"/>
      <sheetName val="май-тр"/>
      <sheetName val="5 мес-трудосп"/>
      <sheetName val="6 мес-трудосп"/>
      <sheetName val="6 мес-трудосп (2)"/>
      <sheetName val="июл-тр"/>
      <sheetName val="тр 7_мес"/>
      <sheetName val="тр 7_мес (2)"/>
      <sheetName val="тр-авг-19"/>
      <sheetName val="тр-8м-2019"/>
      <sheetName val="тр-8м-2019 (2)"/>
      <sheetName val="сен-труд-19"/>
      <sheetName val="тр-9 мес"/>
      <sheetName val="тр-9 мес (2)"/>
      <sheetName val="окт-труд-19"/>
      <sheetName val="10м (труд) "/>
      <sheetName val="10м (труд) -2"/>
      <sheetName val="ноя-труд-19"/>
      <sheetName val="11м (труд)"/>
      <sheetName val="11м (труд) (2)"/>
      <sheetName val="декаб -19"/>
      <sheetName val="2019тру "/>
      <sheetName val="2019тру (2)"/>
      <sheetName val="2019тру  (3)"/>
      <sheetName val="2019тру (3)"/>
      <sheetName val="R"/>
      <sheetName val="НИЗ"/>
      <sheetName val="Минэконразв"/>
      <sheetName val="зап Гос Думы-о от внеш прич-201"/>
      <sheetName val="цель-19-24г,ИМ,ОНМК"/>
      <sheetName val="млад смер"/>
      <sheetName val="7мес18,19г"/>
      <sheetName val="Осн пок -2019, ожид рез-т БСК"/>
      <sheetName val="Отн вели-ы"/>
      <sheetName val="Пост прав-а"/>
      <sheetName val="Лист1"/>
      <sheetName val="пересм код МКБ"/>
      <sheetName val="Лист3"/>
      <sheetName val="Лист4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C15">
            <v>155748</v>
          </cell>
          <cell r="D15">
            <v>859</v>
          </cell>
          <cell r="E15">
            <v>8</v>
          </cell>
          <cell r="F15">
            <v>101</v>
          </cell>
          <cell r="G15">
            <v>0</v>
          </cell>
          <cell r="H15">
            <v>15</v>
          </cell>
          <cell r="I15">
            <v>1</v>
          </cell>
          <cell r="J15">
            <v>42</v>
          </cell>
          <cell r="K15">
            <v>328</v>
          </cell>
          <cell r="L15">
            <v>36</v>
          </cell>
          <cell r="M15">
            <v>52</v>
          </cell>
          <cell r="N15">
            <v>2</v>
          </cell>
          <cell r="O15">
            <v>2</v>
          </cell>
          <cell r="P15">
            <v>29</v>
          </cell>
          <cell r="Q15">
            <v>0</v>
          </cell>
          <cell r="S15">
            <v>2</v>
          </cell>
          <cell r="T15">
            <v>110</v>
          </cell>
          <cell r="U15">
            <v>131</v>
          </cell>
          <cell r="V15">
            <v>4</v>
          </cell>
        </row>
      </sheetData>
      <sheetData sheetId="24"/>
      <sheetData sheetId="25">
        <row r="5">
          <cell r="D5">
            <v>172</v>
          </cell>
          <cell r="F5">
            <v>23</v>
          </cell>
          <cell r="H5">
            <v>3</v>
          </cell>
          <cell r="I5">
            <v>1</v>
          </cell>
          <cell r="J5">
            <v>2</v>
          </cell>
          <cell r="K5">
            <v>91</v>
          </cell>
          <cell r="L5">
            <v>8</v>
          </cell>
          <cell r="M5">
            <v>10</v>
          </cell>
          <cell r="P5">
            <v>3</v>
          </cell>
          <cell r="S5">
            <v>2</v>
          </cell>
          <cell r="T5">
            <v>8</v>
          </cell>
          <cell r="U5">
            <v>20</v>
          </cell>
        </row>
        <row r="6">
          <cell r="D6">
            <v>53</v>
          </cell>
          <cell r="F6">
            <v>6</v>
          </cell>
          <cell r="J6">
            <v>2</v>
          </cell>
          <cell r="K6">
            <v>24</v>
          </cell>
          <cell r="L6">
            <v>2</v>
          </cell>
          <cell r="M6">
            <v>7</v>
          </cell>
          <cell r="O6">
            <v>1</v>
          </cell>
          <cell r="U6">
            <v>9</v>
          </cell>
        </row>
        <row r="7">
          <cell r="D7">
            <v>98</v>
          </cell>
          <cell r="E7">
            <v>1</v>
          </cell>
          <cell r="F7">
            <v>7</v>
          </cell>
          <cell r="H7">
            <v>5</v>
          </cell>
          <cell r="J7">
            <v>10</v>
          </cell>
          <cell r="K7">
            <v>28</v>
          </cell>
          <cell r="L7">
            <v>4</v>
          </cell>
          <cell r="M7">
            <v>13</v>
          </cell>
          <cell r="N7">
            <v>1</v>
          </cell>
          <cell r="P7">
            <v>4</v>
          </cell>
          <cell r="T7">
            <v>10</v>
          </cell>
          <cell r="U7">
            <v>15</v>
          </cell>
        </row>
        <row r="8">
          <cell r="D8">
            <v>68</v>
          </cell>
          <cell r="F8">
            <v>9</v>
          </cell>
          <cell r="H8">
            <v>2</v>
          </cell>
          <cell r="J8">
            <v>8</v>
          </cell>
          <cell r="K8">
            <v>18</v>
          </cell>
          <cell r="L8">
            <v>2</v>
          </cell>
          <cell r="M8">
            <v>3</v>
          </cell>
          <cell r="N8">
            <v>1</v>
          </cell>
          <cell r="P8">
            <v>5</v>
          </cell>
          <cell r="T8">
            <v>4</v>
          </cell>
          <cell r="U8">
            <v>15</v>
          </cell>
        </row>
        <row r="9">
          <cell r="D9">
            <v>106</v>
          </cell>
          <cell r="E9">
            <v>1</v>
          </cell>
          <cell r="F9">
            <v>9</v>
          </cell>
          <cell r="J9">
            <v>2</v>
          </cell>
          <cell r="K9">
            <v>26</v>
          </cell>
          <cell r="L9">
            <v>4</v>
          </cell>
          <cell r="M9">
            <v>7</v>
          </cell>
          <cell r="P9">
            <v>10</v>
          </cell>
          <cell r="T9">
            <v>30</v>
          </cell>
          <cell r="U9">
            <v>17</v>
          </cell>
          <cell r="V9">
            <v>1</v>
          </cell>
        </row>
        <row r="10">
          <cell r="D10">
            <v>57</v>
          </cell>
          <cell r="F10">
            <v>11</v>
          </cell>
          <cell r="J10">
            <v>1</v>
          </cell>
          <cell r="K10">
            <v>27</v>
          </cell>
          <cell r="L10">
            <v>1</v>
          </cell>
          <cell r="M10">
            <v>3</v>
          </cell>
          <cell r="P10">
            <v>1</v>
          </cell>
          <cell r="T10">
            <v>4</v>
          </cell>
          <cell r="U10">
            <v>9</v>
          </cell>
        </row>
        <row r="11">
          <cell r="D11">
            <v>65</v>
          </cell>
          <cell r="F11">
            <v>9</v>
          </cell>
          <cell r="H11">
            <v>2</v>
          </cell>
          <cell r="J11">
            <v>1</v>
          </cell>
          <cell r="K11">
            <v>26</v>
          </cell>
          <cell r="L11">
            <v>5</v>
          </cell>
          <cell r="M11">
            <v>3</v>
          </cell>
          <cell r="P11">
            <v>1</v>
          </cell>
          <cell r="T11">
            <v>1</v>
          </cell>
          <cell r="U11">
            <v>13</v>
          </cell>
        </row>
        <row r="12">
          <cell r="D12">
            <v>68</v>
          </cell>
          <cell r="F12">
            <v>6</v>
          </cell>
          <cell r="H12">
            <v>2</v>
          </cell>
          <cell r="J12">
            <v>2</v>
          </cell>
          <cell r="K12">
            <v>25</v>
          </cell>
          <cell r="L12">
            <v>2</v>
          </cell>
          <cell r="M12">
            <v>1</v>
          </cell>
          <cell r="O12">
            <v>1</v>
          </cell>
          <cell r="P12">
            <v>2</v>
          </cell>
          <cell r="T12">
            <v>13</v>
          </cell>
          <cell r="U12">
            <v>14</v>
          </cell>
        </row>
        <row r="13">
          <cell r="D13">
            <v>103</v>
          </cell>
          <cell r="E13">
            <v>3</v>
          </cell>
          <cell r="F13">
            <v>10</v>
          </cell>
          <cell r="J13">
            <v>2</v>
          </cell>
          <cell r="K13">
            <v>42</v>
          </cell>
          <cell r="L13">
            <v>7</v>
          </cell>
          <cell r="M13">
            <v>4</v>
          </cell>
          <cell r="P13">
            <v>1</v>
          </cell>
          <cell r="T13">
            <v>16</v>
          </cell>
          <cell r="U13">
            <v>17</v>
          </cell>
          <cell r="V13">
            <v>1</v>
          </cell>
        </row>
        <row r="14">
          <cell r="D14">
            <v>69</v>
          </cell>
          <cell r="E14">
            <v>3</v>
          </cell>
          <cell r="F14">
            <v>11</v>
          </cell>
          <cell r="H14">
            <v>1</v>
          </cell>
          <cell r="J14">
            <v>11</v>
          </cell>
          <cell r="K14">
            <v>22</v>
          </cell>
          <cell r="L14">
            <v>2</v>
          </cell>
          <cell r="M14">
            <v>2</v>
          </cell>
          <cell r="N14">
            <v>1</v>
          </cell>
          <cell r="P14">
            <v>1</v>
          </cell>
          <cell r="T14">
            <v>7</v>
          </cell>
          <cell r="U14">
            <v>8</v>
          </cell>
          <cell r="V14">
            <v>2</v>
          </cell>
        </row>
        <row r="16">
          <cell r="D16">
            <v>284</v>
          </cell>
          <cell r="E16">
            <v>8</v>
          </cell>
          <cell r="F16">
            <v>69</v>
          </cell>
          <cell r="H16">
            <v>7</v>
          </cell>
          <cell r="J16">
            <v>14</v>
          </cell>
          <cell r="K16">
            <v>102</v>
          </cell>
          <cell r="L16">
            <v>13</v>
          </cell>
          <cell r="M16">
            <v>17</v>
          </cell>
          <cell r="P16">
            <v>1</v>
          </cell>
          <cell r="S16">
            <v>1</v>
          </cell>
          <cell r="T16">
            <v>19</v>
          </cell>
          <cell r="U16">
            <v>33</v>
          </cell>
          <cell r="V16">
            <v>4</v>
          </cell>
        </row>
        <row r="17">
          <cell r="D17">
            <v>1143</v>
          </cell>
          <cell r="E17">
            <v>16</v>
          </cell>
          <cell r="F17">
            <v>170</v>
          </cell>
          <cell r="G17">
            <v>0</v>
          </cell>
          <cell r="H17">
            <v>22</v>
          </cell>
          <cell r="I17">
            <v>1</v>
          </cell>
          <cell r="J17">
            <v>55</v>
          </cell>
          <cell r="K17">
            <v>431</v>
          </cell>
          <cell r="L17">
            <v>50</v>
          </cell>
          <cell r="M17">
            <v>70</v>
          </cell>
          <cell r="N17">
            <v>3</v>
          </cell>
          <cell r="O17">
            <v>2</v>
          </cell>
          <cell r="P17">
            <v>29</v>
          </cell>
          <cell r="Q17">
            <v>0</v>
          </cell>
          <cell r="S17">
            <v>3</v>
          </cell>
          <cell r="T17">
            <v>112</v>
          </cell>
          <cell r="U17">
            <v>170</v>
          </cell>
          <cell r="V17">
            <v>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5">
          <cell r="C5">
            <v>18527</v>
          </cell>
          <cell r="D5">
            <v>53</v>
          </cell>
          <cell r="F5">
            <v>13</v>
          </cell>
          <cell r="I5">
            <v>1</v>
          </cell>
          <cell r="J5">
            <v>1</v>
          </cell>
          <cell r="K5">
            <v>16</v>
          </cell>
          <cell r="L5">
            <v>3</v>
          </cell>
          <cell r="M5">
            <v>3</v>
          </cell>
          <cell r="P5">
            <v>1</v>
          </cell>
          <cell r="S5">
            <v>15</v>
          </cell>
        </row>
        <row r="6">
          <cell r="C6">
            <v>4234</v>
          </cell>
          <cell r="D6">
            <v>18</v>
          </cell>
          <cell r="F6">
            <v>2</v>
          </cell>
          <cell r="K6">
            <v>3</v>
          </cell>
          <cell r="L6">
            <v>1</v>
          </cell>
          <cell r="M6">
            <v>4</v>
          </cell>
          <cell r="O6">
            <v>1</v>
          </cell>
          <cell r="S6">
            <v>7</v>
          </cell>
        </row>
        <row r="7">
          <cell r="C7">
            <v>6140</v>
          </cell>
          <cell r="D7">
            <v>20</v>
          </cell>
          <cell r="E7">
            <v>1</v>
          </cell>
          <cell r="F7">
            <v>1</v>
          </cell>
          <cell r="J7">
            <v>1</v>
          </cell>
          <cell r="K7">
            <v>2</v>
          </cell>
          <cell r="M7">
            <v>5</v>
          </cell>
          <cell r="P7">
            <v>1</v>
          </cell>
          <cell r="R7">
            <v>1</v>
          </cell>
          <cell r="S7">
            <v>8</v>
          </cell>
        </row>
        <row r="8">
          <cell r="C8">
            <v>6813</v>
          </cell>
          <cell r="D8">
            <v>20</v>
          </cell>
          <cell r="F8">
            <v>1</v>
          </cell>
          <cell r="K8">
            <v>5</v>
          </cell>
          <cell r="M8">
            <v>1</v>
          </cell>
          <cell r="P8">
            <v>1</v>
          </cell>
          <cell r="R8">
            <v>2</v>
          </cell>
          <cell r="S8">
            <v>10</v>
          </cell>
        </row>
        <row r="9">
          <cell r="C9">
            <v>7086</v>
          </cell>
          <cell r="D9">
            <v>30</v>
          </cell>
          <cell r="E9">
            <v>1</v>
          </cell>
          <cell r="F9">
            <v>1</v>
          </cell>
          <cell r="K9">
            <v>10</v>
          </cell>
          <cell r="L9">
            <v>1</v>
          </cell>
          <cell r="M9">
            <v>2</v>
          </cell>
          <cell r="S9">
            <v>15</v>
          </cell>
          <cell r="T9">
            <v>1</v>
          </cell>
        </row>
        <row r="10">
          <cell r="C10">
            <v>5848</v>
          </cell>
          <cell r="D10">
            <v>22</v>
          </cell>
          <cell r="F10">
            <v>4</v>
          </cell>
          <cell r="K10">
            <v>8</v>
          </cell>
          <cell r="R10">
            <v>2</v>
          </cell>
          <cell r="S10">
            <v>8</v>
          </cell>
        </row>
        <row r="11">
          <cell r="C11">
            <v>9799</v>
          </cell>
          <cell r="D11">
            <v>23</v>
          </cell>
          <cell r="F11">
            <v>1</v>
          </cell>
          <cell r="K11">
            <v>9</v>
          </cell>
          <cell r="L11">
            <v>2</v>
          </cell>
          <cell r="M11">
            <v>2</v>
          </cell>
          <cell r="S11">
            <v>9</v>
          </cell>
        </row>
        <row r="12">
          <cell r="C12">
            <v>7116</v>
          </cell>
          <cell r="D12">
            <v>19</v>
          </cell>
          <cell r="F12">
            <v>2</v>
          </cell>
          <cell r="J12">
            <v>1</v>
          </cell>
          <cell r="K12">
            <v>5</v>
          </cell>
          <cell r="R12">
            <v>2</v>
          </cell>
          <cell r="S12">
            <v>9</v>
          </cell>
        </row>
        <row r="13">
          <cell r="C13">
            <v>8351</v>
          </cell>
          <cell r="D13">
            <v>36</v>
          </cell>
          <cell r="E13">
            <v>2</v>
          </cell>
          <cell r="F13">
            <v>3</v>
          </cell>
          <cell r="K13">
            <v>12</v>
          </cell>
          <cell r="L13">
            <v>1</v>
          </cell>
          <cell r="M13">
            <v>2</v>
          </cell>
          <cell r="R13">
            <v>4</v>
          </cell>
          <cell r="S13">
            <v>12</v>
          </cell>
          <cell r="T13">
            <v>1</v>
          </cell>
        </row>
        <row r="14">
          <cell r="C14">
            <v>5226</v>
          </cell>
          <cell r="D14">
            <v>10</v>
          </cell>
          <cell r="E14">
            <v>2</v>
          </cell>
          <cell r="F14">
            <v>1</v>
          </cell>
          <cell r="J14">
            <v>1</v>
          </cell>
          <cell r="K14">
            <v>2</v>
          </cell>
          <cell r="L14">
            <v>1</v>
          </cell>
          <cell r="N14">
            <v>1</v>
          </cell>
          <cell r="S14">
            <v>2</v>
          </cell>
          <cell r="T14">
            <v>1</v>
          </cell>
        </row>
        <row r="15">
          <cell r="C15">
            <v>79210</v>
          </cell>
          <cell r="D15">
            <v>251</v>
          </cell>
          <cell r="E15">
            <v>6</v>
          </cell>
          <cell r="F15">
            <v>29</v>
          </cell>
          <cell r="G15">
            <v>0</v>
          </cell>
          <cell r="H15">
            <v>0</v>
          </cell>
          <cell r="I15">
            <v>1</v>
          </cell>
          <cell r="J15">
            <v>4</v>
          </cell>
          <cell r="K15">
            <v>72</v>
          </cell>
          <cell r="L15">
            <v>9</v>
          </cell>
          <cell r="M15">
            <v>19</v>
          </cell>
          <cell r="N15">
            <v>1</v>
          </cell>
          <cell r="O15">
            <v>1</v>
          </cell>
          <cell r="P15">
            <v>3</v>
          </cell>
          <cell r="Q15">
            <v>0</v>
          </cell>
          <cell r="R15">
            <v>11</v>
          </cell>
          <cell r="S15">
            <v>95</v>
          </cell>
          <cell r="T15">
            <v>3</v>
          </cell>
        </row>
        <row r="16">
          <cell r="C16">
            <v>37046</v>
          </cell>
          <cell r="D16">
            <v>83</v>
          </cell>
          <cell r="E16">
            <v>6</v>
          </cell>
          <cell r="F16">
            <v>17</v>
          </cell>
          <cell r="J16">
            <v>2</v>
          </cell>
          <cell r="K16">
            <v>23</v>
          </cell>
          <cell r="L16">
            <v>1</v>
          </cell>
          <cell r="M16">
            <v>8</v>
          </cell>
          <cell r="P16">
            <v>1</v>
          </cell>
          <cell r="R16">
            <v>3</v>
          </cell>
          <cell r="S16">
            <v>22</v>
          </cell>
          <cell r="T16">
            <v>3</v>
          </cell>
        </row>
        <row r="17">
          <cell r="C17">
            <v>116256</v>
          </cell>
          <cell r="D17">
            <v>334</v>
          </cell>
          <cell r="E17">
            <v>12</v>
          </cell>
          <cell r="F17">
            <v>46</v>
          </cell>
          <cell r="G17">
            <v>0</v>
          </cell>
          <cell r="H17">
            <v>0</v>
          </cell>
          <cell r="I17">
            <v>1</v>
          </cell>
          <cell r="J17">
            <v>6</v>
          </cell>
          <cell r="K17">
            <v>95</v>
          </cell>
          <cell r="L17">
            <v>10</v>
          </cell>
          <cell r="M17">
            <v>27</v>
          </cell>
          <cell r="N17">
            <v>1</v>
          </cell>
          <cell r="O17">
            <v>1</v>
          </cell>
          <cell r="P17">
            <v>4</v>
          </cell>
          <cell r="Q17">
            <v>0</v>
          </cell>
          <cell r="R17">
            <v>14</v>
          </cell>
          <cell r="S17">
            <v>117</v>
          </cell>
          <cell r="T17">
            <v>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по месяц"/>
      <sheetName val="янв"/>
      <sheetName val="фев"/>
      <sheetName val="2 мес-20"/>
      <sheetName val="март"/>
      <sheetName val="3 мес-20"/>
      <sheetName val="апр"/>
      <sheetName val="4-трав"/>
      <sheetName val="май"/>
      <sheetName val="5-трав"/>
      <sheetName val="ДТП,_суиц,_алк_отр"/>
      <sheetName val="ИЮНЬ"/>
      <sheetName val="1-полу-20"/>
      <sheetName val="июль"/>
      <sheetName val="7мес "/>
      <sheetName val="авг"/>
      <sheetName val="8 мес -19"/>
      <sheetName val="сен"/>
      <sheetName val="9_мес"/>
      <sheetName val="9_мес (КМН)"/>
      <sheetName val="Лист3"/>
      <sheetName val="окт"/>
      <sheetName val="10_мес травмы"/>
      <sheetName val="ноя-19"/>
      <sheetName val="11_мес "/>
      <sheetName val="утоп"/>
      <sheetName val="дека"/>
      <sheetName val="12-2019"/>
      <sheetName val="2019-1"/>
      <sheetName val="суициды-дет"/>
      <sheetName val="2018г"/>
      <sheetName val="янв-тру"/>
      <sheetName val="фев-тру"/>
      <sheetName val="труд_2 мес"/>
      <sheetName val="март-тру"/>
      <sheetName val="труд-1 квар"/>
      <sheetName val="апр-20"/>
      <sheetName val="4_мес"/>
      <sheetName val="май-20 "/>
      <sheetName val="5_м-_тр"/>
      <sheetName val="июнь-трсп-19г"/>
      <sheetName val="1полуг"/>
      <sheetName val="июль-трсп-19г"/>
      <sheetName val="7_мес_тр"/>
      <sheetName val="авг-тр"/>
      <sheetName val="8_мес_тр-19"/>
      <sheetName val="сент.рсп-19г"/>
      <sheetName val="9_мес-тр"/>
      <sheetName val="окт-тр"/>
      <sheetName val="10_мес_тр-19"/>
      <sheetName val="ноя-тр"/>
      <sheetName val="11_мес_тр-19"/>
      <sheetName val="дек-тр"/>
      <sheetName val="12_мес_тр-19"/>
      <sheetName val="тр-19-1"/>
      <sheetName val="2018г_тру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I5">
            <v>0</v>
          </cell>
          <cell r="O5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4">
          <cell r="K14">
            <v>0</v>
          </cell>
          <cell r="M14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H47"/>
  <sheetViews>
    <sheetView showZeros="0" tabSelected="1" zoomScaleNormal="100" zoomScaleSheetLayoutView="100" workbookViewId="0">
      <selection activeCell="D19" sqref="D19"/>
    </sheetView>
  </sheetViews>
  <sheetFormatPr defaultRowHeight="12.75"/>
  <cols>
    <col min="1" max="1" width="5.5703125" customWidth="1"/>
    <col min="2" max="2" width="16.7109375" customWidth="1"/>
    <col min="3" max="3" width="8.7109375" customWidth="1"/>
    <col min="4" max="4" width="8.140625" customWidth="1"/>
    <col min="5" max="8" width="5.85546875" customWidth="1"/>
    <col min="9" max="9" width="7.7109375" customWidth="1"/>
    <col min="10" max="14" width="5.85546875" customWidth="1"/>
    <col min="15" max="15" width="7" customWidth="1"/>
    <col min="16" max="16" width="6.85546875" customWidth="1"/>
    <col min="17" max="17" width="7.7109375" customWidth="1"/>
    <col min="18" max="18" width="6" customWidth="1"/>
    <col min="19" max="19" width="6.28515625" customWidth="1"/>
    <col min="20" max="20" width="6.85546875" customWidth="1"/>
    <col min="21" max="21" width="6" customWidth="1"/>
    <col min="22" max="22" width="7.42578125" customWidth="1"/>
    <col min="23" max="23" width="7.85546875" customWidth="1"/>
    <col min="24" max="24" width="6.7109375" customWidth="1"/>
    <col min="25" max="25" width="6.28515625" customWidth="1"/>
    <col min="26" max="26" width="6.140625" customWidth="1"/>
    <col min="27" max="27" width="7.85546875" customWidth="1"/>
    <col min="28" max="28" width="6.85546875" customWidth="1"/>
    <col min="29" max="29" width="5.85546875" style="1" customWidth="1"/>
    <col min="30" max="30" width="4.7109375" customWidth="1"/>
    <col min="31" max="31" width="9.5703125" bestFit="1" customWidth="1"/>
  </cols>
  <sheetData>
    <row r="1" spans="1:34" ht="36.6" customHeight="1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</row>
    <row r="2" spans="1:34" ht="21" customHeight="1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</row>
    <row r="3" spans="1:34" ht="27.75" customHeight="1" thickBot="1">
      <c r="A3" s="2"/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4" ht="30.75" customHeight="1" thickBot="1">
      <c r="A4" s="348" t="s">
        <v>3</v>
      </c>
      <c r="B4" s="348" t="s">
        <v>4</v>
      </c>
      <c r="C4" s="349" t="s">
        <v>5</v>
      </c>
      <c r="D4" s="350" t="s">
        <v>6</v>
      </c>
      <c r="E4" s="352" t="s">
        <v>7</v>
      </c>
      <c r="F4" s="352"/>
      <c r="G4" s="352"/>
      <c r="H4" s="352"/>
      <c r="I4" s="352"/>
      <c r="J4" s="352"/>
      <c r="K4" s="352"/>
      <c r="L4" s="352"/>
      <c r="M4" s="352"/>
      <c r="N4" s="353"/>
      <c r="O4" s="353"/>
      <c r="P4" s="354" t="s">
        <v>8</v>
      </c>
      <c r="Q4" s="357" t="s">
        <v>9</v>
      </c>
      <c r="R4" s="357"/>
      <c r="S4" s="357"/>
      <c r="T4" s="357"/>
      <c r="U4" s="357"/>
      <c r="V4" s="357"/>
      <c r="W4" s="370" t="s">
        <v>10</v>
      </c>
      <c r="X4" s="373" t="s">
        <v>11</v>
      </c>
      <c r="Y4" s="376" t="s">
        <v>12</v>
      </c>
      <c r="Z4" s="377"/>
      <c r="AA4" s="378"/>
      <c r="AB4" s="340" t="s">
        <v>13</v>
      </c>
      <c r="AC4" s="342" t="s">
        <v>14</v>
      </c>
      <c r="AD4" s="343"/>
      <c r="AE4" s="345" t="s">
        <v>15</v>
      </c>
    </row>
    <row r="5" spans="1:34" ht="36.75" customHeight="1" thickBot="1">
      <c r="A5" s="348"/>
      <c r="B5" s="348"/>
      <c r="C5" s="349"/>
      <c r="D5" s="351"/>
      <c r="E5" s="358" t="s">
        <v>16</v>
      </c>
      <c r="F5" s="359"/>
      <c r="G5" s="359"/>
      <c r="H5" s="364" t="s">
        <v>17</v>
      </c>
      <c r="I5" s="366" t="s">
        <v>18</v>
      </c>
      <c r="J5" s="4" t="s">
        <v>19</v>
      </c>
      <c r="K5" s="5"/>
      <c r="L5" s="367" t="s">
        <v>20</v>
      </c>
      <c r="M5" s="368"/>
      <c r="N5" s="368"/>
      <c r="O5" s="6" t="s">
        <v>21</v>
      </c>
      <c r="P5" s="355"/>
      <c r="Q5" s="369" t="s">
        <v>22</v>
      </c>
      <c r="R5" s="369" t="s">
        <v>23</v>
      </c>
      <c r="S5" s="369" t="s">
        <v>24</v>
      </c>
      <c r="T5" s="369" t="s">
        <v>25</v>
      </c>
      <c r="U5" s="369" t="s">
        <v>26</v>
      </c>
      <c r="V5" s="380" t="s">
        <v>27</v>
      </c>
      <c r="W5" s="371"/>
      <c r="X5" s="374"/>
      <c r="Y5" s="381" t="s">
        <v>28</v>
      </c>
      <c r="Z5" s="360" t="s">
        <v>29</v>
      </c>
      <c r="AA5" s="362" t="s">
        <v>30</v>
      </c>
      <c r="AB5" s="341"/>
      <c r="AC5" s="344"/>
      <c r="AD5" s="343"/>
      <c r="AE5" s="346"/>
      <c r="AF5" s="7"/>
      <c r="AG5" s="7"/>
      <c r="AH5" s="7"/>
    </row>
    <row r="6" spans="1:34" ht="43.5" customHeight="1">
      <c r="A6" s="348"/>
      <c r="B6" s="348"/>
      <c r="C6" s="349"/>
      <c r="D6" s="351"/>
      <c r="E6" s="8" t="s">
        <v>31</v>
      </c>
      <c r="F6" s="8" t="s">
        <v>32</v>
      </c>
      <c r="G6" s="8" t="s">
        <v>33</v>
      </c>
      <c r="H6" s="365"/>
      <c r="I6" s="348"/>
      <c r="J6" s="9" t="s">
        <v>34</v>
      </c>
      <c r="K6" s="9" t="s">
        <v>35</v>
      </c>
      <c r="L6" s="8" t="s">
        <v>31</v>
      </c>
      <c r="M6" s="8" t="s">
        <v>32</v>
      </c>
      <c r="N6" s="8" t="s">
        <v>33</v>
      </c>
      <c r="O6" s="10" t="s">
        <v>31</v>
      </c>
      <c r="P6" s="356"/>
      <c r="Q6" s="369"/>
      <c r="R6" s="369"/>
      <c r="S6" s="370"/>
      <c r="T6" s="369"/>
      <c r="U6" s="369"/>
      <c r="V6" s="380"/>
      <c r="W6" s="372"/>
      <c r="X6" s="375"/>
      <c r="Y6" s="371"/>
      <c r="Z6" s="361"/>
      <c r="AA6" s="363"/>
      <c r="AB6" s="341"/>
      <c r="AC6" s="344"/>
      <c r="AD6" s="343"/>
      <c r="AE6" s="346"/>
      <c r="AF6" s="7"/>
      <c r="AG6" s="7"/>
      <c r="AH6" s="7"/>
    </row>
    <row r="7" spans="1:34" ht="15.75" customHeight="1">
      <c r="A7" s="11">
        <v>1</v>
      </c>
      <c r="B7" s="12" t="s">
        <v>36</v>
      </c>
      <c r="C7" s="13">
        <f>[1]май!C7+[1]июнь!AD7</f>
        <v>34561</v>
      </c>
      <c r="D7" s="14">
        <f>'[1]5  мес-20'!D7+[1]июнь!D7</f>
        <v>153</v>
      </c>
      <c r="E7" s="15">
        <v>172</v>
      </c>
      <c r="F7" s="16">
        <f>E7-G7</f>
        <v>89</v>
      </c>
      <c r="G7" s="16">
        <v>83</v>
      </c>
      <c r="H7" s="16">
        <f>'[1]5  мес-20'!H7+[1]июнь!H7</f>
        <v>1</v>
      </c>
      <c r="I7" s="16">
        <f>'[1]5  мес-20'!I7+[1]июнь!I7</f>
        <v>0</v>
      </c>
      <c r="J7" s="16">
        <f>'[1]5  мес-20'!J7+[1]июнь!J7</f>
        <v>0</v>
      </c>
      <c r="K7" s="16">
        <f>'[1]5  мес-20'!K7+[1]июнь!K7</f>
        <v>3</v>
      </c>
      <c r="L7" s="16">
        <v>49</v>
      </c>
      <c r="M7" s="16">
        <f>L7-N7</f>
        <v>36</v>
      </c>
      <c r="N7" s="16">
        <v>13</v>
      </c>
      <c r="O7" s="16">
        <f>E7-H7-I7-L7</f>
        <v>122</v>
      </c>
      <c r="P7" s="17">
        <f>D7*1000/$C7*2.011</f>
        <v>8.9026069847515998</v>
      </c>
      <c r="Q7" s="17">
        <f>E7*1000/$C7*2.011</f>
        <v>10.008159486125979</v>
      </c>
      <c r="R7" s="18">
        <f>L7*1000/X7*2.011</f>
        <v>5.3186700491175047</v>
      </c>
      <c r="S7" s="19">
        <f>H7*1000/D7</f>
        <v>6.5359477124183005</v>
      </c>
      <c r="T7" s="20">
        <f>(J7+K7)*1000/(D7+K7)</f>
        <v>19.23076923076923</v>
      </c>
      <c r="U7" s="21">
        <f>K7*1000/(D7+K7)</f>
        <v>19.23076923076923</v>
      </c>
      <c r="V7" s="21"/>
      <c r="W7" s="21">
        <f>P7-Q7</f>
        <v>-1.1055525013743797</v>
      </c>
      <c r="X7" s="22">
        <v>18527</v>
      </c>
      <c r="Y7" s="16">
        <f>'[1]5  мес-20'!Y7+[1]июнь!Y7</f>
        <v>0</v>
      </c>
      <c r="Z7" s="23">
        <f>H7+I7+Y7</f>
        <v>1</v>
      </c>
      <c r="AA7" s="24">
        <f>Z7*10000/AB7*2.011</f>
        <v>2.2977605118829985</v>
      </c>
      <c r="AB7" s="25">
        <v>8752</v>
      </c>
      <c r="AC7" s="16">
        <f>'[1]5  мес-20'!AC7+[1]июнь!AC7</f>
        <v>1</v>
      </c>
      <c r="AD7" s="26">
        <f>AC7*1000/D7</f>
        <v>6.5359477124183005</v>
      </c>
      <c r="AE7" s="27">
        <f>(D7-E7)/2</f>
        <v>-9.5</v>
      </c>
      <c r="AF7" s="7"/>
      <c r="AG7" s="7"/>
      <c r="AH7" s="7"/>
    </row>
    <row r="8" spans="1:34" ht="20.100000000000001" customHeight="1">
      <c r="A8" s="11">
        <v>2</v>
      </c>
      <c r="B8" s="12" t="s">
        <v>37</v>
      </c>
      <c r="C8" s="13">
        <f>[1]май!C8+[1]июнь!AD8</f>
        <v>8056</v>
      </c>
      <c r="D8" s="14">
        <f>'[1]5  мес-20'!D8+[1]июнь!D8</f>
        <v>36</v>
      </c>
      <c r="E8" s="16">
        <v>53</v>
      </c>
      <c r="F8" s="16">
        <f t="shared" ref="F8:F19" si="0">E8-G8</f>
        <v>33</v>
      </c>
      <c r="G8" s="16">
        <v>20</v>
      </c>
      <c r="H8" s="16">
        <f>'[1]5  мес-20'!H8+[1]июнь!H8</f>
        <v>2</v>
      </c>
      <c r="I8" s="16">
        <f>'[1]5  мес-20'!I8+[1]июнь!I8</f>
        <v>2</v>
      </c>
      <c r="J8" s="16">
        <f>'[1]5  мес-20'!J8+[1]июнь!J8</f>
        <v>0</v>
      </c>
      <c r="K8" s="16">
        <f>'[1]5  мес-20'!K8+[1]июнь!K8</f>
        <v>0</v>
      </c>
      <c r="L8" s="16">
        <f>'[1]5  мес-20'!L8+[1]июнь!L8</f>
        <v>18</v>
      </c>
      <c r="M8" s="16">
        <f t="shared" ref="M8:M19" si="1">L8-N8</f>
        <v>16</v>
      </c>
      <c r="N8" s="16">
        <f>'[1]5  мес-20'!N8+[1]июнь!N8</f>
        <v>2</v>
      </c>
      <c r="O8" s="16">
        <f t="shared" ref="O8:O18" si="2">E8-H8-I8-L8</f>
        <v>31</v>
      </c>
      <c r="P8" s="17">
        <f t="shared" ref="P8:Q19" si="3">D8*1000/$C8*2.011</f>
        <v>8.9865938430983121</v>
      </c>
      <c r="Q8" s="17">
        <f t="shared" si="3"/>
        <v>13.230263157894736</v>
      </c>
      <c r="R8" s="18">
        <f t="shared" ref="R8:R19" si="4">L8*1000/X8*2.011</f>
        <v>8.5493623051487955</v>
      </c>
      <c r="S8" s="19">
        <f t="shared" ref="S8:S19" si="5">H8*1000/D8</f>
        <v>55.555555555555557</v>
      </c>
      <c r="T8" s="20">
        <f t="shared" ref="T8:T19" si="6">(J8+K8)*1000/(D8+K8)</f>
        <v>0</v>
      </c>
      <c r="U8" s="21">
        <f t="shared" ref="U8:U19" si="7">K8*1000/(D8+K8)</f>
        <v>0</v>
      </c>
      <c r="V8" s="21"/>
      <c r="W8" s="28">
        <f t="shared" ref="W8:W18" si="8">P8-Q8</f>
        <v>-4.2436693147964242</v>
      </c>
      <c r="X8" s="22">
        <v>4234</v>
      </c>
      <c r="Y8" s="16">
        <f>'[1]5  мес-20'!Y8+[1]июнь!Y8</f>
        <v>0</v>
      </c>
      <c r="Z8" s="23">
        <f t="shared" ref="Z8:Z18" si="9">H8+I8+Y8</f>
        <v>4</v>
      </c>
      <c r="AA8" s="24">
        <f t="shared" ref="AA8:AA19" si="10">Z8*10000/AB8*2.011</f>
        <v>33.969594594594597</v>
      </c>
      <c r="AB8" s="25">
        <v>2368</v>
      </c>
      <c r="AC8" s="16">
        <f>'[1]5  мес-20'!AC8+[1]июнь!AC8</f>
        <v>2</v>
      </c>
      <c r="AD8" s="26">
        <f t="shared" ref="AD8:AD19" si="11">AC8*1000/D8</f>
        <v>55.555555555555557</v>
      </c>
      <c r="AE8" s="27">
        <f t="shared" ref="AE8:AE19" si="12">(D8-E8)/2</f>
        <v>-8.5</v>
      </c>
      <c r="AF8" s="7"/>
      <c r="AG8" s="7"/>
      <c r="AH8" s="7"/>
    </row>
    <row r="9" spans="1:34" ht="20.100000000000001" customHeight="1">
      <c r="A9" s="11">
        <v>3</v>
      </c>
      <c r="B9" s="12" t="s">
        <v>38</v>
      </c>
      <c r="C9" s="13">
        <f>[1]май!C9+[1]июнь!AD9</f>
        <v>12383.5</v>
      </c>
      <c r="D9" s="14">
        <f>'[1]5  мес-20'!D9+[1]июнь!D9</f>
        <v>57</v>
      </c>
      <c r="E9" s="16">
        <f>'[1]5  мес-20'!E9+[1]июнь!E9</f>
        <v>98</v>
      </c>
      <c r="F9" s="16">
        <f t="shared" si="0"/>
        <v>56</v>
      </c>
      <c r="G9" s="16">
        <f>'[1]5  мес-20'!G9+[1]июнь!G9</f>
        <v>42</v>
      </c>
      <c r="H9" s="16">
        <f>'[1]5  мес-20'!H9+[1]июнь!H9</f>
        <v>0</v>
      </c>
      <c r="I9" s="16">
        <f>'[1]5  мес-20'!I9+[1]июнь!I9</f>
        <v>0</v>
      </c>
      <c r="J9" s="16">
        <f>'[1]5  мес-20'!J9+[1]июнь!J9</f>
        <v>0</v>
      </c>
      <c r="K9" s="16">
        <f>'[1]5  мес-20'!K9+[1]июнь!K9</f>
        <v>0</v>
      </c>
      <c r="L9" s="16">
        <f>'[1]5  мес-20'!L9+[1]июнь!L9</f>
        <v>21</v>
      </c>
      <c r="M9" s="16">
        <f t="shared" si="1"/>
        <v>18</v>
      </c>
      <c r="N9" s="16">
        <f>'[1]5  мес-20'!N9+[1]июнь!N9</f>
        <v>3</v>
      </c>
      <c r="O9" s="16">
        <f t="shared" si="2"/>
        <v>77</v>
      </c>
      <c r="P9" s="17">
        <f t="shared" si="3"/>
        <v>9.2564299269188854</v>
      </c>
      <c r="Q9" s="17">
        <f t="shared" si="3"/>
        <v>15.91456373400089</v>
      </c>
      <c r="R9" s="18">
        <f t="shared" si="4"/>
        <v>6.8780130293159614</v>
      </c>
      <c r="S9" s="19">
        <f t="shared" si="5"/>
        <v>0</v>
      </c>
      <c r="T9" s="20">
        <f t="shared" si="6"/>
        <v>0</v>
      </c>
      <c r="U9" s="21">
        <f t="shared" si="7"/>
        <v>0</v>
      </c>
      <c r="V9" s="21"/>
      <c r="W9" s="28">
        <f t="shared" si="8"/>
        <v>-6.6581338070820042</v>
      </c>
      <c r="X9" s="22">
        <v>6140</v>
      </c>
      <c r="Y9" s="16">
        <f>'[1]5  мес-20'!Y9+[1]июнь!Y9</f>
        <v>0</v>
      </c>
      <c r="Z9" s="23">
        <f t="shared" si="9"/>
        <v>0</v>
      </c>
      <c r="AA9" s="24">
        <f t="shared" si="10"/>
        <v>0</v>
      </c>
      <c r="AB9" s="25">
        <v>3843</v>
      </c>
      <c r="AC9" s="16">
        <f>'[1]5  мес-20'!AC9+[1]июнь!AC9</f>
        <v>0</v>
      </c>
      <c r="AD9" s="29">
        <f t="shared" si="11"/>
        <v>0</v>
      </c>
      <c r="AE9" s="27">
        <f t="shared" si="12"/>
        <v>-20.5</v>
      </c>
      <c r="AF9" s="7"/>
      <c r="AG9" s="7"/>
      <c r="AH9" s="7"/>
    </row>
    <row r="10" spans="1:34" ht="20.100000000000001" customHeight="1">
      <c r="A10" s="11">
        <v>4</v>
      </c>
      <c r="B10" s="12" t="s">
        <v>39</v>
      </c>
      <c r="C10" s="13">
        <f>[1]май!C10+[1]июнь!AD10</f>
        <v>13705</v>
      </c>
      <c r="D10" s="14">
        <f>'[1]5  мес-20'!D10+[1]июнь!D10</f>
        <v>91</v>
      </c>
      <c r="E10" s="16">
        <v>68</v>
      </c>
      <c r="F10" s="16">
        <f t="shared" si="0"/>
        <v>45</v>
      </c>
      <c r="G10" s="16">
        <f>'[1]5  мес-20'!G10+[1]июнь!G10</f>
        <v>23</v>
      </c>
      <c r="H10" s="16">
        <f>'[1]5  мес-20'!H10+[1]июнь!H10</f>
        <v>2</v>
      </c>
      <c r="I10" s="16">
        <f>'[1]5  мес-20'!I10+[1]июнь!I10</f>
        <v>0</v>
      </c>
      <c r="J10" s="16">
        <f>'[1]5  мес-20'!J10+[1]июнь!J10</f>
        <v>1</v>
      </c>
      <c r="K10" s="16">
        <f>'[1]5  мес-20'!K10+[1]июнь!K10</f>
        <v>1</v>
      </c>
      <c r="L10" s="16">
        <v>21</v>
      </c>
      <c r="M10" s="16">
        <f t="shared" si="1"/>
        <v>18</v>
      </c>
      <c r="N10" s="16">
        <v>3</v>
      </c>
      <c r="O10" s="16">
        <f t="shared" si="2"/>
        <v>45</v>
      </c>
      <c r="P10" s="17">
        <f t="shared" si="3"/>
        <v>13.352863918278002</v>
      </c>
      <c r="Q10" s="17">
        <f t="shared" si="3"/>
        <v>9.9779642466253193</v>
      </c>
      <c r="R10" s="18">
        <f t="shared" si="4"/>
        <v>6.1985909291061212</v>
      </c>
      <c r="S10" s="19">
        <f t="shared" si="5"/>
        <v>21.978021978021978</v>
      </c>
      <c r="T10" s="20">
        <f t="shared" si="6"/>
        <v>21.739130434782609</v>
      </c>
      <c r="U10" s="21">
        <f t="shared" si="7"/>
        <v>10.869565217391305</v>
      </c>
      <c r="V10" s="21"/>
      <c r="W10" s="28">
        <f t="shared" si="8"/>
        <v>3.3748996716526829</v>
      </c>
      <c r="X10" s="22">
        <v>6813</v>
      </c>
      <c r="Y10" s="16">
        <f>'[1]5  мес-20'!Y10+[1]июнь!Y10</f>
        <v>1</v>
      </c>
      <c r="Z10" s="23">
        <f t="shared" si="9"/>
        <v>3</v>
      </c>
      <c r="AA10" s="24">
        <f t="shared" si="10"/>
        <v>14.004178272980502</v>
      </c>
      <c r="AB10" s="25">
        <v>4308</v>
      </c>
      <c r="AC10" s="16">
        <f>'[1]5  мес-20'!AC10+[1]июнь!AC10</f>
        <v>2</v>
      </c>
      <c r="AD10" s="29">
        <f t="shared" si="11"/>
        <v>21.978021978021978</v>
      </c>
      <c r="AE10" s="27">
        <f t="shared" si="12"/>
        <v>11.5</v>
      </c>
      <c r="AF10" s="7"/>
      <c r="AG10" s="7"/>
      <c r="AH10" s="7"/>
    </row>
    <row r="11" spans="1:34" ht="20.100000000000001" customHeight="1">
      <c r="A11" s="11">
        <v>5</v>
      </c>
      <c r="B11" s="12" t="s">
        <v>40</v>
      </c>
      <c r="C11" s="13">
        <f>[1]май!C11+[1]июнь!AD11</f>
        <v>14125</v>
      </c>
      <c r="D11" s="14">
        <f>'[1]5  мес-20'!D11+[1]июнь!D11</f>
        <v>72</v>
      </c>
      <c r="E11" s="16">
        <f>'[1]5  мес-20'!E11+[1]июнь!E11</f>
        <v>106</v>
      </c>
      <c r="F11" s="16">
        <f t="shared" si="0"/>
        <v>54</v>
      </c>
      <c r="G11" s="16">
        <f>'[1]5  мес-20'!G11+[1]июнь!G11</f>
        <v>52</v>
      </c>
      <c r="H11" s="16">
        <f>'[1]5  мес-20'!H11+[1]июнь!H11</f>
        <v>0</v>
      </c>
      <c r="I11" s="16">
        <f>'[1]5  мес-20'!I11+[1]июнь!I11</f>
        <v>1</v>
      </c>
      <c r="J11" s="16">
        <f>'[1]5  мес-20'!J11+[1]июнь!J11</f>
        <v>0</v>
      </c>
      <c r="K11" s="16">
        <f>'[1]5  мес-20'!K11+[1]июнь!K11</f>
        <v>2</v>
      </c>
      <c r="L11" s="16">
        <f>'[1]5  мес-20'!L11+[1]июнь!L11</f>
        <v>30</v>
      </c>
      <c r="M11" s="16">
        <f t="shared" si="1"/>
        <v>23</v>
      </c>
      <c r="N11" s="16">
        <f>'[1]5  мес-20'!N11+[1]июнь!N11</f>
        <v>7</v>
      </c>
      <c r="O11" s="16">
        <f t="shared" si="2"/>
        <v>75</v>
      </c>
      <c r="P11" s="17">
        <f t="shared" si="3"/>
        <v>10.250761061946903</v>
      </c>
      <c r="Q11" s="17">
        <f t="shared" si="3"/>
        <v>15.091398230088497</v>
      </c>
      <c r="R11" s="18">
        <f t="shared" si="4"/>
        <v>8.5139712108382746</v>
      </c>
      <c r="S11" s="19">
        <f t="shared" si="5"/>
        <v>0</v>
      </c>
      <c r="T11" s="20">
        <f t="shared" si="6"/>
        <v>27.027027027027028</v>
      </c>
      <c r="U11" s="21">
        <f t="shared" si="7"/>
        <v>27.027027027027028</v>
      </c>
      <c r="V11" s="21"/>
      <c r="W11" s="28">
        <f t="shared" si="8"/>
        <v>-4.8406371681415941</v>
      </c>
      <c r="X11" s="30">
        <v>7086</v>
      </c>
      <c r="Y11" s="16">
        <f>'[1]5  мес-20'!Y11+[1]июнь!Y11</f>
        <v>1</v>
      </c>
      <c r="Z11" s="23">
        <f t="shared" si="9"/>
        <v>2</v>
      </c>
      <c r="AA11" s="24">
        <f t="shared" si="10"/>
        <v>9.0341419586702614</v>
      </c>
      <c r="AB11" s="25">
        <v>4452</v>
      </c>
      <c r="AC11" s="16">
        <f>'[1]5  мес-20'!AC11+[1]июнь!AC11</f>
        <v>1</v>
      </c>
      <c r="AD11" s="29">
        <f t="shared" si="11"/>
        <v>13.888888888888889</v>
      </c>
      <c r="AE11" s="27">
        <f t="shared" si="12"/>
        <v>-17</v>
      </c>
      <c r="AF11" s="7"/>
      <c r="AG11" s="7"/>
      <c r="AH11" s="7"/>
    </row>
    <row r="12" spans="1:34" ht="20.100000000000001" customHeight="1">
      <c r="A12" s="11">
        <v>6</v>
      </c>
      <c r="B12" s="12" t="s">
        <v>41</v>
      </c>
      <c r="C12" s="13">
        <f>[1]май!C12+[1]июнь!AD12</f>
        <v>11778</v>
      </c>
      <c r="D12" s="14">
        <f>'[1]5  мес-20'!D12+[1]июнь!D12</f>
        <v>91</v>
      </c>
      <c r="E12" s="31">
        <v>57</v>
      </c>
      <c r="F12" s="16">
        <f t="shared" si="0"/>
        <v>32</v>
      </c>
      <c r="G12" s="16">
        <f>'[1]5  мес-20'!G12+[1]июнь!G12</f>
        <v>25</v>
      </c>
      <c r="H12" s="16">
        <f>'[1]5  мес-20'!H12+[1]июнь!H12</f>
        <v>0</v>
      </c>
      <c r="I12" s="16">
        <v>1</v>
      </c>
      <c r="J12" s="16">
        <f>'[1]5  мес-20'!J12+[1]июнь!J12</f>
        <v>0</v>
      </c>
      <c r="K12" s="16">
        <f>'[1]5  мес-20'!K12+[1]июнь!K12</f>
        <v>0</v>
      </c>
      <c r="L12" s="16">
        <f>'[1]5  мес-20'!L12+[1]июнь!L12</f>
        <v>22</v>
      </c>
      <c r="M12" s="16">
        <f t="shared" si="1"/>
        <v>21</v>
      </c>
      <c r="N12" s="16">
        <f>'[1]5  мес-20'!N12+[1]июнь!N12</f>
        <v>1</v>
      </c>
      <c r="O12" s="16">
        <f t="shared" si="2"/>
        <v>34</v>
      </c>
      <c r="P12" s="17">
        <f t="shared" si="3"/>
        <v>15.537527593818986</v>
      </c>
      <c r="Q12" s="17">
        <f t="shared" si="3"/>
        <v>9.732297503820682</v>
      </c>
      <c r="R12" s="18">
        <f t="shared" si="4"/>
        <v>7.5653214774281805</v>
      </c>
      <c r="S12" s="19">
        <f t="shared" si="5"/>
        <v>0</v>
      </c>
      <c r="T12" s="20">
        <f t="shared" si="6"/>
        <v>0</v>
      </c>
      <c r="U12" s="21">
        <f t="shared" si="7"/>
        <v>0</v>
      </c>
      <c r="V12" s="21"/>
      <c r="W12" s="28">
        <f t="shared" si="8"/>
        <v>5.8052300899983038</v>
      </c>
      <c r="X12" s="32">
        <v>5848</v>
      </c>
      <c r="Y12" s="16">
        <f>'[1]5  мес-20'!Y12+[1]июнь!Y12</f>
        <v>0</v>
      </c>
      <c r="Z12" s="23">
        <f t="shared" si="9"/>
        <v>1</v>
      </c>
      <c r="AA12" s="24">
        <f t="shared" si="10"/>
        <v>4.5120035898586499</v>
      </c>
      <c r="AB12" s="25">
        <v>4457</v>
      </c>
      <c r="AC12" s="16">
        <f>'[1]5  мес-20'!AC12+[1]июнь!AC12</f>
        <v>0</v>
      </c>
      <c r="AD12" s="29">
        <f t="shared" si="11"/>
        <v>0</v>
      </c>
      <c r="AE12" s="27">
        <f t="shared" si="12"/>
        <v>17</v>
      </c>
      <c r="AF12" s="7"/>
      <c r="AG12" s="7"/>
      <c r="AH12" s="7"/>
    </row>
    <row r="13" spans="1:34" ht="20.100000000000001" customHeight="1">
      <c r="A13" s="11">
        <v>7</v>
      </c>
      <c r="B13" s="12" t="s">
        <v>42</v>
      </c>
      <c r="C13" s="13">
        <f>[1]май!C13+[1]июнь!AD13</f>
        <v>19668</v>
      </c>
      <c r="D13" s="14">
        <f>'[1]5  мес-20'!D13+[1]июнь!D13</f>
        <v>170</v>
      </c>
      <c r="E13" s="31">
        <v>65</v>
      </c>
      <c r="F13" s="16">
        <f t="shared" si="0"/>
        <v>37</v>
      </c>
      <c r="G13" s="16">
        <f>'[1]5  мес-20'!G13+[1]июнь!G13</f>
        <v>28</v>
      </c>
      <c r="H13" s="16">
        <f>'[1]5  мес-20'!H13+[1]июнь!H13</f>
        <v>5</v>
      </c>
      <c r="I13" s="16">
        <f>'[1]5  мес-20'!I13+[1]июнь!I13</f>
        <v>1</v>
      </c>
      <c r="J13" s="16">
        <f>'[1]5  мес-20'!J13+[1]июнь!J13</f>
        <v>1</v>
      </c>
      <c r="K13" s="16">
        <f>'[1]5  мес-20'!K13+[1]июнь!K13</f>
        <v>1</v>
      </c>
      <c r="L13" s="16">
        <f>'[1]5  мес-20'!L13+[1]июнь!L13</f>
        <v>24</v>
      </c>
      <c r="M13" s="16">
        <f t="shared" si="1"/>
        <v>19</v>
      </c>
      <c r="N13" s="16">
        <f>'[1]5  мес-20'!N13+[1]июнь!N13</f>
        <v>5</v>
      </c>
      <c r="O13" s="16">
        <f t="shared" si="2"/>
        <v>35</v>
      </c>
      <c r="P13" s="17">
        <f t="shared" si="3"/>
        <v>17.382041895464713</v>
      </c>
      <c r="Q13" s="17">
        <f t="shared" si="3"/>
        <v>6.6460748423835678</v>
      </c>
      <c r="R13" s="18">
        <f t="shared" si="4"/>
        <v>4.925400551076641</v>
      </c>
      <c r="S13" s="19">
        <f t="shared" si="5"/>
        <v>29.411764705882351</v>
      </c>
      <c r="T13" s="20">
        <f t="shared" si="6"/>
        <v>11.695906432748538</v>
      </c>
      <c r="U13" s="21">
        <f t="shared" si="7"/>
        <v>5.8479532163742691</v>
      </c>
      <c r="V13" s="21"/>
      <c r="W13" s="28">
        <f t="shared" si="8"/>
        <v>10.735967053081145</v>
      </c>
      <c r="X13" s="32">
        <v>9799</v>
      </c>
      <c r="Y13" s="16">
        <f>'[1]5  мес-20'!Y13+[1]июнь!Y13</f>
        <v>0</v>
      </c>
      <c r="Z13" s="23">
        <f t="shared" si="9"/>
        <v>6</v>
      </c>
      <c r="AA13" s="24">
        <f t="shared" si="10"/>
        <v>15.469230769230771</v>
      </c>
      <c r="AB13" s="25">
        <v>7800</v>
      </c>
      <c r="AC13" s="16">
        <f>'[1]5  мес-20'!AC13+[1]июнь!AC13</f>
        <v>6</v>
      </c>
      <c r="AD13" s="29">
        <f t="shared" si="11"/>
        <v>35.294117647058826</v>
      </c>
      <c r="AE13" s="27">
        <f t="shared" si="12"/>
        <v>52.5</v>
      </c>
      <c r="AF13" s="7"/>
      <c r="AG13" s="7"/>
      <c r="AH13" s="7"/>
    </row>
    <row r="14" spans="1:34" ht="20.100000000000001" customHeight="1">
      <c r="A14" s="11">
        <v>8</v>
      </c>
      <c r="B14" s="12" t="s">
        <v>43</v>
      </c>
      <c r="C14" s="13">
        <f>[1]май!C14+[1]июнь!AD14</f>
        <v>14604.5</v>
      </c>
      <c r="D14" s="14">
        <f>'[1]5  мес-20'!D14+[1]июнь!D14</f>
        <v>100</v>
      </c>
      <c r="E14" s="16">
        <v>68</v>
      </c>
      <c r="F14" s="16">
        <f t="shared" si="0"/>
        <v>44</v>
      </c>
      <c r="G14" s="16">
        <f>'[1]5  мес-20'!G14+[1]июнь!G14</f>
        <v>24</v>
      </c>
      <c r="H14" s="16">
        <f>'[1]5  мес-20'!H14+[1]июнь!H14</f>
        <v>1</v>
      </c>
      <c r="I14" s="16">
        <f>'[1]5  мес-20'!I14+[1]июнь!I14</f>
        <v>1</v>
      </c>
      <c r="J14" s="16">
        <f>'[1]5  мес-20'!J14+[1]июнь!J14</f>
        <v>0</v>
      </c>
      <c r="K14" s="16">
        <f>'[1]5  мес-20'!K14+[1]июнь!K14</f>
        <v>1</v>
      </c>
      <c r="L14" s="16">
        <v>18</v>
      </c>
      <c r="M14" s="16">
        <f t="shared" si="1"/>
        <v>15</v>
      </c>
      <c r="N14" s="16">
        <f>'[1]5  мес-20'!N14+[1]июнь!N14</f>
        <v>3</v>
      </c>
      <c r="O14" s="16">
        <f t="shared" si="2"/>
        <v>48</v>
      </c>
      <c r="P14" s="17">
        <f t="shared" si="3"/>
        <v>13.769728508336472</v>
      </c>
      <c r="Q14" s="17">
        <f t="shared" si="3"/>
        <v>9.3634153856687998</v>
      </c>
      <c r="R14" s="18">
        <f t="shared" si="4"/>
        <v>5.0868465430016867</v>
      </c>
      <c r="S14" s="19">
        <f t="shared" si="5"/>
        <v>10</v>
      </c>
      <c r="T14" s="20">
        <f t="shared" si="6"/>
        <v>9.9009900990099009</v>
      </c>
      <c r="U14" s="21">
        <f t="shared" si="7"/>
        <v>9.9009900990099009</v>
      </c>
      <c r="V14" s="21"/>
      <c r="W14" s="28">
        <f t="shared" si="8"/>
        <v>4.4063131226676724</v>
      </c>
      <c r="X14" s="22">
        <v>7116</v>
      </c>
      <c r="Y14" s="16">
        <f>'[1]5  мес-20'!Y14+[1]июнь!Y14</f>
        <v>2</v>
      </c>
      <c r="Z14" s="23">
        <f t="shared" si="9"/>
        <v>4</v>
      </c>
      <c r="AA14" s="24">
        <f t="shared" si="10"/>
        <v>15.552977571539056</v>
      </c>
      <c r="AB14" s="25">
        <v>5172</v>
      </c>
      <c r="AC14" s="16">
        <f>'[1]5  мес-20'!AC14+[1]июнь!AC14</f>
        <v>1</v>
      </c>
      <c r="AD14" s="29">
        <f t="shared" si="11"/>
        <v>10</v>
      </c>
      <c r="AE14" s="27">
        <f t="shared" si="12"/>
        <v>16</v>
      </c>
      <c r="AF14" s="7"/>
      <c r="AG14" s="7"/>
      <c r="AH14" s="7"/>
    </row>
    <row r="15" spans="1:34" ht="20.100000000000001" customHeight="1">
      <c r="A15" s="11">
        <v>9</v>
      </c>
      <c r="B15" s="12" t="s">
        <v>44</v>
      </c>
      <c r="C15" s="13">
        <f>[1]май!C15+[1]июнь!AD15</f>
        <v>16117.5</v>
      </c>
      <c r="D15" s="14">
        <f>'[1]5  мес-20'!D15+[1]июнь!D15</f>
        <v>96</v>
      </c>
      <c r="E15" s="16">
        <f>'[1]5  мес-20'!E15+[1]июнь!E15</f>
        <v>103</v>
      </c>
      <c r="F15" s="16">
        <f t="shared" si="0"/>
        <v>67</v>
      </c>
      <c r="G15" s="16">
        <f>'[1]5  мес-20'!G15+[1]июнь!G15</f>
        <v>36</v>
      </c>
      <c r="H15" s="16">
        <f>'[1]5  мес-20'!H15+[1]июнь!H15</f>
        <v>1</v>
      </c>
      <c r="I15" s="16">
        <f>'[1]5  мес-20'!I15+[1]июнь!I15</f>
        <v>3</v>
      </c>
      <c r="J15" s="16">
        <f>'[1]5  мес-20'!J15+[1]июнь!J15</f>
        <v>0</v>
      </c>
      <c r="K15" s="16">
        <f>'[1]5  мес-20'!K15+[1]июнь!K15</f>
        <v>0</v>
      </c>
      <c r="L15" s="16">
        <f>'[1]5  мес-20'!L15+[1]июнь!L15</f>
        <v>36</v>
      </c>
      <c r="M15" s="16">
        <f t="shared" si="1"/>
        <v>30</v>
      </c>
      <c r="N15" s="16">
        <f>'[1]5  мес-20'!N15+[1]июнь!N15</f>
        <v>6</v>
      </c>
      <c r="O15" s="16">
        <f t="shared" si="2"/>
        <v>63</v>
      </c>
      <c r="P15" s="17">
        <f t="shared" si="3"/>
        <v>11.978036295951606</v>
      </c>
      <c r="Q15" s="17">
        <f t="shared" si="3"/>
        <v>12.851434775864744</v>
      </c>
      <c r="R15" s="18">
        <f t="shared" si="4"/>
        <v>8.6691414201891988</v>
      </c>
      <c r="S15" s="19">
        <f t="shared" si="5"/>
        <v>10.416666666666666</v>
      </c>
      <c r="T15" s="20">
        <f t="shared" si="6"/>
        <v>0</v>
      </c>
      <c r="U15" s="21">
        <f t="shared" si="7"/>
        <v>0</v>
      </c>
      <c r="V15" s="21"/>
      <c r="W15" s="28">
        <f t="shared" si="8"/>
        <v>-0.87339847991313846</v>
      </c>
      <c r="X15" s="22">
        <v>8351</v>
      </c>
      <c r="Y15" s="16">
        <f>'[1]5  мес-20'!Y15+[1]июнь!Y15</f>
        <v>0</v>
      </c>
      <c r="Z15" s="23">
        <f t="shared" si="9"/>
        <v>4</v>
      </c>
      <c r="AA15" s="24">
        <f t="shared" si="10"/>
        <v>15.668095052590573</v>
      </c>
      <c r="AB15" s="25">
        <v>5134</v>
      </c>
      <c r="AC15" s="16">
        <f>'[1]5  мес-20'!AC15+[1]июнь!AC15</f>
        <v>1</v>
      </c>
      <c r="AD15" s="29">
        <f t="shared" si="11"/>
        <v>10.416666666666666</v>
      </c>
      <c r="AE15" s="27">
        <f t="shared" si="12"/>
        <v>-3.5</v>
      </c>
      <c r="AF15" s="7"/>
      <c r="AG15" s="7"/>
      <c r="AH15" s="7"/>
    </row>
    <row r="16" spans="1:34" ht="20.100000000000001" customHeight="1">
      <c r="A16" s="33">
        <v>10</v>
      </c>
      <c r="B16" s="34" t="s">
        <v>45</v>
      </c>
      <c r="C16" s="13">
        <f>[1]май!C16+[1]июнь!AD16</f>
        <v>10749</v>
      </c>
      <c r="D16" s="14">
        <f>'[1]5  мес-20'!D16+[1]июнь!D16</f>
        <v>53</v>
      </c>
      <c r="E16" s="16">
        <f>'[1]5  мес-20'!E16+[1]июнь!E16</f>
        <v>69</v>
      </c>
      <c r="F16" s="16">
        <f t="shared" si="0"/>
        <v>35</v>
      </c>
      <c r="G16" s="16">
        <v>34</v>
      </c>
      <c r="H16" s="16">
        <f>'[1]5  мес-20'!H16+[1]июнь!H16</f>
        <v>0</v>
      </c>
      <c r="I16" s="16">
        <f>'[1]5  мес-20'!I16+[1]июнь!I16</f>
        <v>0</v>
      </c>
      <c r="J16" s="16">
        <f>'[1]5  мес-20'!J16+[1]июнь!J16</f>
        <v>0</v>
      </c>
      <c r="K16" s="16">
        <f>'[1]5  мес-20'!K16+[1]июнь!K16</f>
        <v>2</v>
      </c>
      <c r="L16" s="16">
        <f>'[1]5  мес-20'!L16+[1]июнь!L16</f>
        <v>11</v>
      </c>
      <c r="M16" s="16">
        <f t="shared" si="1"/>
        <v>7</v>
      </c>
      <c r="N16" s="16">
        <v>4</v>
      </c>
      <c r="O16" s="16">
        <f t="shared" si="2"/>
        <v>58</v>
      </c>
      <c r="P16" s="17">
        <f t="shared" si="3"/>
        <v>9.915620057679785</v>
      </c>
      <c r="Q16" s="17">
        <f t="shared" si="3"/>
        <v>12.909014792073682</v>
      </c>
      <c r="R16" s="18">
        <f t="shared" si="4"/>
        <v>4.2328740910830458</v>
      </c>
      <c r="S16" s="19">
        <f t="shared" si="5"/>
        <v>0</v>
      </c>
      <c r="T16" s="20">
        <f t="shared" si="6"/>
        <v>36.363636363636367</v>
      </c>
      <c r="U16" s="21">
        <f t="shared" si="7"/>
        <v>36.363636363636367</v>
      </c>
      <c r="V16" s="21"/>
      <c r="W16" s="28">
        <f t="shared" si="8"/>
        <v>-2.9933947343938971</v>
      </c>
      <c r="X16" s="22">
        <v>5226</v>
      </c>
      <c r="Y16" s="16">
        <f>'[1]5  мес-20'!Y16+[1]июнь!Y16</f>
        <v>0</v>
      </c>
      <c r="Z16" s="23">
        <f t="shared" si="9"/>
        <v>0</v>
      </c>
      <c r="AA16" s="24">
        <f t="shared" si="10"/>
        <v>0</v>
      </c>
      <c r="AB16" s="25">
        <v>3058</v>
      </c>
      <c r="AC16" s="16">
        <f>'[1]5  мес-20'!AC16+[1]июнь!AC16</f>
        <v>0</v>
      </c>
      <c r="AD16" s="29">
        <f t="shared" si="11"/>
        <v>0</v>
      </c>
      <c r="AE16" s="27">
        <f t="shared" si="12"/>
        <v>-8</v>
      </c>
      <c r="AF16" s="7"/>
      <c r="AG16" s="7"/>
      <c r="AH16" s="7"/>
    </row>
    <row r="17" spans="1:34" ht="28.5" customHeight="1">
      <c r="A17" s="35"/>
      <c r="B17" s="36" t="s">
        <v>46</v>
      </c>
      <c r="C17" s="37">
        <f>[1]май!C17+[1]июнь!AD17</f>
        <v>155747.5</v>
      </c>
      <c r="D17" s="38">
        <f t="shared" ref="D17:L17" si="13">SUM(D7:D16)</f>
        <v>919</v>
      </c>
      <c r="E17" s="38">
        <f t="shared" si="13"/>
        <v>859</v>
      </c>
      <c r="F17" s="39">
        <f t="shared" si="0"/>
        <v>492</v>
      </c>
      <c r="G17" s="38">
        <f t="shared" si="13"/>
        <v>367</v>
      </c>
      <c r="H17" s="38">
        <f t="shared" si="13"/>
        <v>12</v>
      </c>
      <c r="I17" s="38">
        <f t="shared" si="13"/>
        <v>9</v>
      </c>
      <c r="J17" s="38">
        <f t="shared" si="13"/>
        <v>2</v>
      </c>
      <c r="K17" s="38">
        <f t="shared" si="13"/>
        <v>10</v>
      </c>
      <c r="L17" s="38">
        <f t="shared" si="13"/>
        <v>250</v>
      </c>
      <c r="M17" s="39">
        <f t="shared" si="1"/>
        <v>203</v>
      </c>
      <c r="N17" s="38">
        <f>SUM(N7:N16)</f>
        <v>47</v>
      </c>
      <c r="O17" s="38">
        <f>SUM(O7:O16)</f>
        <v>588</v>
      </c>
      <c r="P17" s="40">
        <f t="shared" si="3"/>
        <v>11.866058845246313</v>
      </c>
      <c r="Q17" s="40">
        <f t="shared" si="3"/>
        <v>11.091343360246553</v>
      </c>
      <c r="R17" s="41">
        <f t="shared" si="4"/>
        <v>6.3470521398813284</v>
      </c>
      <c r="S17" s="42">
        <f t="shared" si="5"/>
        <v>13.057671381936888</v>
      </c>
      <c r="T17" s="43">
        <f t="shared" si="6"/>
        <v>12.917115177610334</v>
      </c>
      <c r="U17" s="44">
        <f t="shared" si="7"/>
        <v>10.764262648008611</v>
      </c>
      <c r="V17" s="44"/>
      <c r="W17" s="45">
        <f t="shared" si="8"/>
        <v>0.77471548499975995</v>
      </c>
      <c r="X17" s="46">
        <v>79210</v>
      </c>
      <c r="Y17" s="39">
        <f>'[1]5  мес-20'!Y17+[1]июнь!Y17</f>
        <v>4</v>
      </c>
      <c r="Z17" s="38">
        <f>SUM(Z7:Z16)</f>
        <v>25</v>
      </c>
      <c r="AA17" s="47">
        <f t="shared" si="10"/>
        <v>10.165190666828421</v>
      </c>
      <c r="AB17" s="48">
        <v>49458</v>
      </c>
      <c r="AC17" s="39">
        <f>'[1]5  мес-20'!AC17+[1]июнь!AC17</f>
        <v>14</v>
      </c>
      <c r="AD17" s="49">
        <f t="shared" si="11"/>
        <v>15.233949945593036</v>
      </c>
      <c r="AE17" s="50">
        <f t="shared" si="12"/>
        <v>30</v>
      </c>
      <c r="AF17" s="7"/>
      <c r="AG17" s="7"/>
      <c r="AH17" s="7"/>
    </row>
    <row r="18" spans="1:34" ht="25.5" customHeight="1">
      <c r="A18" s="33">
        <v>11</v>
      </c>
      <c r="B18" s="34" t="s">
        <v>47</v>
      </c>
      <c r="C18" s="13">
        <f>[1]май!C18+[1]июнь!AD18</f>
        <v>64578</v>
      </c>
      <c r="D18" s="14">
        <f>'[1]5  мес-20'!D18+[1]июнь!D18</f>
        <v>513</v>
      </c>
      <c r="E18" s="16">
        <v>284</v>
      </c>
      <c r="F18" s="16">
        <f t="shared" si="0"/>
        <v>160</v>
      </c>
      <c r="G18" s="16">
        <v>124</v>
      </c>
      <c r="H18" s="16">
        <f>'[1]5  мес-20'!H18+[1]июнь!H18</f>
        <v>0</v>
      </c>
      <c r="I18" s="16">
        <f>'[1]5  мес-20'!I18+[1]июнь!I18</f>
        <v>3</v>
      </c>
      <c r="J18" s="16">
        <f>'[1]5  мес-20'!J18+[1]июнь!J18</f>
        <v>0</v>
      </c>
      <c r="K18" s="16">
        <f>'[1]5  мес-20'!K18+[1]июнь!K18</f>
        <v>3</v>
      </c>
      <c r="L18" s="16">
        <f>'[1]5  мес-20'!L18+[1]июнь!L18</f>
        <v>82</v>
      </c>
      <c r="M18" s="16">
        <f t="shared" si="1"/>
        <v>62</v>
      </c>
      <c r="N18" s="16">
        <f>'[1]5  мес-20'!N18+[1]июнь!N18</f>
        <v>20</v>
      </c>
      <c r="O18" s="16">
        <f t="shared" si="2"/>
        <v>199</v>
      </c>
      <c r="P18" s="17">
        <f t="shared" si="3"/>
        <v>15.975146334665057</v>
      </c>
      <c r="Q18" s="17">
        <f t="shared" si="3"/>
        <v>8.8439406609061919</v>
      </c>
      <c r="R18" s="18">
        <f t="shared" si="4"/>
        <v>4.4512767910165749</v>
      </c>
      <c r="S18" s="19">
        <f t="shared" si="5"/>
        <v>0</v>
      </c>
      <c r="T18" s="20">
        <f t="shared" si="6"/>
        <v>5.8139534883720927</v>
      </c>
      <c r="U18" s="21">
        <f t="shared" si="7"/>
        <v>5.8139534883720927</v>
      </c>
      <c r="V18" s="21"/>
      <c r="W18" s="51">
        <f t="shared" si="8"/>
        <v>7.1312056737588652</v>
      </c>
      <c r="X18" s="52">
        <v>37046</v>
      </c>
      <c r="Y18" s="16">
        <f>'[1]5  мес-20'!Y18+[1]июнь!Y18</f>
        <v>1</v>
      </c>
      <c r="Z18" s="23">
        <f t="shared" si="9"/>
        <v>4</v>
      </c>
      <c r="AA18" s="24">
        <f t="shared" si="10"/>
        <v>4.4683924008443512</v>
      </c>
      <c r="AB18" s="53">
        <v>18002</v>
      </c>
      <c r="AC18" s="16">
        <f>'[1]5  мес-20'!AC18+[1]июнь!AC18</f>
        <v>1</v>
      </c>
      <c r="AD18" s="29">
        <f t="shared" si="11"/>
        <v>1.9493177387914229</v>
      </c>
      <c r="AE18" s="27">
        <f t="shared" si="12"/>
        <v>114.5</v>
      </c>
      <c r="AF18" s="7"/>
      <c r="AG18" s="7"/>
      <c r="AH18" s="7"/>
    </row>
    <row r="19" spans="1:34" ht="31.5" customHeight="1" thickBot="1">
      <c r="A19" s="382" t="s">
        <v>48</v>
      </c>
      <c r="B19" s="382"/>
      <c r="C19" s="37">
        <f>[1]май!C19+[1]июнь!AD19</f>
        <v>220325.5</v>
      </c>
      <c r="D19" s="54">
        <f t="shared" ref="D19:L19" si="14">D17+D18</f>
        <v>1432</v>
      </c>
      <c r="E19" s="54">
        <f t="shared" si="14"/>
        <v>1143</v>
      </c>
      <c r="F19" s="39">
        <f t="shared" si="0"/>
        <v>652</v>
      </c>
      <c r="G19" s="55">
        <f t="shared" si="14"/>
        <v>491</v>
      </c>
      <c r="H19" s="54">
        <f t="shared" si="14"/>
        <v>12</v>
      </c>
      <c r="I19" s="54">
        <f t="shared" si="14"/>
        <v>12</v>
      </c>
      <c r="J19" s="54">
        <f t="shared" si="14"/>
        <v>2</v>
      </c>
      <c r="K19" s="54">
        <f t="shared" si="14"/>
        <v>13</v>
      </c>
      <c r="L19" s="55">
        <f t="shared" si="14"/>
        <v>332</v>
      </c>
      <c r="M19" s="39">
        <f t="shared" si="1"/>
        <v>265</v>
      </c>
      <c r="N19" s="56">
        <f>N17+N18</f>
        <v>67</v>
      </c>
      <c r="O19" s="55">
        <f>E19-H19-I19-L19</f>
        <v>787</v>
      </c>
      <c r="P19" s="40">
        <f t="shared" si="3"/>
        <v>13.070443502908198</v>
      </c>
      <c r="Q19" s="40">
        <f t="shared" si="3"/>
        <v>10.432623550156473</v>
      </c>
      <c r="R19" s="41">
        <f t="shared" si="4"/>
        <v>5.7429466006055607</v>
      </c>
      <c r="S19" s="42">
        <f t="shared" si="5"/>
        <v>8.3798882681564244</v>
      </c>
      <c r="T19" s="43">
        <f t="shared" si="6"/>
        <v>10.380622837370241</v>
      </c>
      <c r="U19" s="44">
        <f t="shared" si="7"/>
        <v>8.9965397923875425</v>
      </c>
      <c r="V19" s="44"/>
      <c r="W19" s="57">
        <f>P19-Q19</f>
        <v>2.637819952751725</v>
      </c>
      <c r="X19" s="58">
        <v>116256</v>
      </c>
      <c r="Y19" s="39">
        <f>'[1]5  мес-20'!Y19+[1]июнь!Y19</f>
        <v>5</v>
      </c>
      <c r="Z19" s="59">
        <f>Z17+Z18</f>
        <v>29</v>
      </c>
      <c r="AA19" s="47">
        <f t="shared" si="10"/>
        <v>8.6449747998814122</v>
      </c>
      <c r="AB19" s="60">
        <f>AB17+AB18</f>
        <v>67460</v>
      </c>
      <c r="AC19" s="39">
        <f>'[1]5  мес-20'!AC19+[1]июнь!AC19</f>
        <v>15</v>
      </c>
      <c r="AD19" s="49">
        <f t="shared" si="11"/>
        <v>10.474860335195531</v>
      </c>
      <c r="AE19" s="50">
        <f t="shared" si="12"/>
        <v>144.5</v>
      </c>
      <c r="AF19" s="7"/>
      <c r="AG19" s="7"/>
      <c r="AH19" s="7"/>
    </row>
    <row r="20" spans="1:34" ht="30" customHeight="1" thickBot="1">
      <c r="A20" s="383" t="s">
        <v>49</v>
      </c>
      <c r="B20" s="384"/>
      <c r="C20" s="384"/>
      <c r="D20" s="385"/>
      <c r="E20" s="61">
        <v>1</v>
      </c>
      <c r="F20" s="62">
        <f t="shared" ref="F20:O20" si="15">(F19/$E19)</f>
        <v>0.57042869641294836</v>
      </c>
      <c r="G20" s="62">
        <f t="shared" si="15"/>
        <v>0.42957130358705164</v>
      </c>
      <c r="H20" s="62">
        <f t="shared" si="15"/>
        <v>1.0498687664041995E-2</v>
      </c>
      <c r="I20" s="62">
        <f t="shared" si="15"/>
        <v>1.0498687664041995E-2</v>
      </c>
      <c r="J20" s="62">
        <f t="shared" si="15"/>
        <v>1.7497812773403325E-3</v>
      </c>
      <c r="K20" s="62">
        <f t="shared" si="15"/>
        <v>1.1373578302712161E-2</v>
      </c>
      <c r="L20" s="62">
        <f t="shared" si="15"/>
        <v>0.2904636920384952</v>
      </c>
      <c r="M20" s="62">
        <f t="shared" si="15"/>
        <v>0.23184601924759404</v>
      </c>
      <c r="N20" s="62">
        <f t="shared" si="15"/>
        <v>5.8617672790901139E-2</v>
      </c>
      <c r="O20" s="62">
        <f t="shared" si="15"/>
        <v>0.68853893263342081</v>
      </c>
      <c r="P20" s="63"/>
      <c r="Q20" s="64"/>
      <c r="R20" s="65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/>
      <c r="AD20" s="7"/>
      <c r="AE20" s="7"/>
      <c r="AF20" s="7"/>
      <c r="AG20" s="7"/>
      <c r="AH20" s="7"/>
    </row>
    <row r="21" spans="1:34" s="87" customFormat="1" ht="20.45" customHeight="1">
      <c r="A21" s="386" t="s">
        <v>50</v>
      </c>
      <c r="B21" s="387"/>
      <c r="C21" s="388"/>
      <c r="D21" s="68">
        <v>1486</v>
      </c>
      <c r="E21" s="68">
        <v>1108</v>
      </c>
      <c r="F21" s="69">
        <v>588</v>
      </c>
      <c r="G21" s="70">
        <v>520</v>
      </c>
      <c r="H21" s="68">
        <v>11</v>
      </c>
      <c r="I21" s="68">
        <v>6</v>
      </c>
      <c r="J21" s="68">
        <v>2</v>
      </c>
      <c r="K21" s="71">
        <v>10</v>
      </c>
      <c r="L21" s="72">
        <v>297</v>
      </c>
      <c r="M21" s="72">
        <v>236</v>
      </c>
      <c r="N21" s="72">
        <v>61</v>
      </c>
      <c r="O21" s="73">
        <v>791</v>
      </c>
      <c r="P21" s="74">
        <v>13.7</v>
      </c>
      <c r="Q21" s="75">
        <v>10.199999999999999</v>
      </c>
      <c r="R21" s="75">
        <v>5.2</v>
      </c>
      <c r="S21" s="76">
        <v>7.4</v>
      </c>
      <c r="T21" s="77">
        <v>8</v>
      </c>
      <c r="U21" s="78">
        <v>6.7</v>
      </c>
      <c r="V21" s="75"/>
      <c r="W21" s="75">
        <v>3.5</v>
      </c>
      <c r="X21" s="79">
        <v>116231</v>
      </c>
      <c r="Y21" s="80">
        <v>9</v>
      </c>
      <c r="Z21" s="81">
        <v>26</v>
      </c>
      <c r="AA21" s="82">
        <v>7.8</v>
      </c>
      <c r="AB21" s="83">
        <v>67058</v>
      </c>
      <c r="AC21" s="84">
        <v>14</v>
      </c>
      <c r="AD21" s="85"/>
      <c r="AE21" s="86"/>
      <c r="AF21" s="86"/>
      <c r="AG21" s="86"/>
      <c r="AH21" s="86"/>
    </row>
    <row r="22" spans="1:34" ht="31.5" customHeight="1">
      <c r="A22" s="389" t="s">
        <v>51</v>
      </c>
      <c r="B22" s="389"/>
      <c r="C22" s="389"/>
      <c r="D22" s="88">
        <f t="shared" ref="D22:N22" si="16">D19-D21</f>
        <v>-54</v>
      </c>
      <c r="E22" s="88">
        <f t="shared" si="16"/>
        <v>35</v>
      </c>
      <c r="F22" s="89">
        <f t="shared" si="16"/>
        <v>64</v>
      </c>
      <c r="G22" s="90">
        <f t="shared" si="16"/>
        <v>-29</v>
      </c>
      <c r="H22" s="88">
        <f t="shared" si="16"/>
        <v>1</v>
      </c>
      <c r="I22" s="88">
        <f t="shared" si="16"/>
        <v>6</v>
      </c>
      <c r="J22" s="88">
        <f t="shared" si="16"/>
        <v>0</v>
      </c>
      <c r="K22" s="89">
        <f t="shared" si="16"/>
        <v>3</v>
      </c>
      <c r="L22" s="90">
        <f t="shared" si="16"/>
        <v>35</v>
      </c>
      <c r="M22" s="90">
        <f t="shared" si="16"/>
        <v>29</v>
      </c>
      <c r="N22" s="90">
        <f t="shared" si="16"/>
        <v>6</v>
      </c>
      <c r="O22" s="88">
        <f>O19-O21</f>
        <v>-4</v>
      </c>
      <c r="P22" s="91">
        <f t="shared" ref="P22:U22" si="17">P19/P21-100%</f>
        <v>-4.5953028984803024E-2</v>
      </c>
      <c r="Q22" s="91">
        <f t="shared" si="17"/>
        <v>2.2806230407497408E-2</v>
      </c>
      <c r="R22" s="91">
        <f t="shared" si="17"/>
        <v>0.10441280780876161</v>
      </c>
      <c r="S22" s="91">
        <f t="shared" si="17"/>
        <v>0.1324173335346519</v>
      </c>
      <c r="T22" s="91">
        <f t="shared" si="17"/>
        <v>0.29757785467128017</v>
      </c>
      <c r="U22" s="91">
        <f t="shared" si="17"/>
        <v>0.34276713319217045</v>
      </c>
      <c r="V22" s="91"/>
      <c r="W22" s="91">
        <f>W19/W21-100%</f>
        <v>-0.24633715635664999</v>
      </c>
      <c r="X22" s="92">
        <f>X19-X21</f>
        <v>25</v>
      </c>
      <c r="Y22" s="92">
        <f>Y19-Y21</f>
        <v>-4</v>
      </c>
      <c r="Z22" s="92">
        <f>Z19-Z21</f>
        <v>3</v>
      </c>
      <c r="AA22" s="91">
        <f>AA19/AA21-100%</f>
        <v>0.10833010254889897</v>
      </c>
      <c r="AB22" s="92">
        <f>AB19-AB21</f>
        <v>402</v>
      </c>
      <c r="AC22" s="92">
        <f>AC19-AC21</f>
        <v>1</v>
      </c>
      <c r="AD22" s="7"/>
      <c r="AE22" s="7"/>
      <c r="AF22" s="7"/>
      <c r="AG22" s="7"/>
      <c r="AH22" s="7"/>
    </row>
    <row r="23" spans="1:34" s="87" customFormat="1" ht="21" customHeight="1">
      <c r="A23" s="390" t="s">
        <v>52</v>
      </c>
      <c r="B23" s="390"/>
      <c r="C23" s="391"/>
      <c r="D23" s="93">
        <v>1693</v>
      </c>
      <c r="E23" s="93">
        <v>1096</v>
      </c>
      <c r="F23" s="93">
        <v>596</v>
      </c>
      <c r="G23" s="93">
        <v>500</v>
      </c>
      <c r="H23" s="93">
        <v>13</v>
      </c>
      <c r="I23" s="93">
        <v>6</v>
      </c>
      <c r="J23" s="93">
        <v>6</v>
      </c>
      <c r="K23" s="93">
        <v>9</v>
      </c>
      <c r="L23" s="93">
        <v>295</v>
      </c>
      <c r="M23" s="94"/>
      <c r="N23" s="94"/>
      <c r="O23" s="93">
        <v>782</v>
      </c>
      <c r="P23" s="74">
        <v>15.6</v>
      </c>
      <c r="Q23" s="74">
        <v>10.1</v>
      </c>
      <c r="R23" s="74">
        <v>5.0999999999999996</v>
      </c>
      <c r="S23" s="95">
        <v>7.54</v>
      </c>
      <c r="T23" s="74">
        <v>8.8000000000000007</v>
      </c>
      <c r="U23" s="74">
        <v>5.3</v>
      </c>
      <c r="V23" s="74"/>
      <c r="W23" s="74">
        <v>5.5</v>
      </c>
      <c r="X23" s="96">
        <v>116883</v>
      </c>
      <c r="Y23" s="93">
        <v>2</v>
      </c>
      <c r="Z23" s="93">
        <v>22</v>
      </c>
      <c r="AA23" s="97">
        <v>6.7</v>
      </c>
      <c r="AB23" s="81">
        <v>66436</v>
      </c>
      <c r="AC23" s="93">
        <v>14</v>
      </c>
      <c r="AD23" s="86"/>
      <c r="AE23" s="86"/>
      <c r="AF23" s="86"/>
      <c r="AG23" s="86"/>
      <c r="AH23" s="86"/>
    </row>
    <row r="24" spans="1:34" ht="30.6" customHeight="1">
      <c r="A24" s="379" t="s">
        <v>53</v>
      </c>
      <c r="B24" s="379"/>
      <c r="C24" s="379"/>
      <c r="D24" s="98">
        <f>D19/D21-100%</f>
        <v>-3.6339165545087537E-2</v>
      </c>
      <c r="E24" s="98">
        <f t="shared" ref="E24:O24" si="18">E19/E21-100%</f>
        <v>3.1588447653429608E-2</v>
      </c>
      <c r="F24" s="98">
        <f t="shared" si="18"/>
        <v>0.10884353741496589</v>
      </c>
      <c r="G24" s="98">
        <f t="shared" si="18"/>
        <v>-5.5769230769230793E-2</v>
      </c>
      <c r="H24" s="98">
        <f t="shared" si="18"/>
        <v>9.0909090909090828E-2</v>
      </c>
      <c r="I24" s="98">
        <f t="shared" si="18"/>
        <v>1</v>
      </c>
      <c r="J24" s="98">
        <f t="shared" si="18"/>
        <v>0</v>
      </c>
      <c r="K24" s="98">
        <f t="shared" si="18"/>
        <v>0.30000000000000004</v>
      </c>
      <c r="L24" s="98">
        <f t="shared" si="18"/>
        <v>0.11784511784511786</v>
      </c>
      <c r="M24" s="98">
        <f t="shared" si="18"/>
        <v>0.12288135593220328</v>
      </c>
      <c r="N24" s="98">
        <f t="shared" si="18"/>
        <v>9.8360655737705027E-2</v>
      </c>
      <c r="O24" s="98">
        <f t="shared" si="18"/>
        <v>-5.0568900126422012E-3</v>
      </c>
      <c r="P24" s="99"/>
      <c r="Q24" s="99"/>
      <c r="R24" s="99"/>
      <c r="S24" s="99"/>
      <c r="T24" s="99"/>
      <c r="U24" s="100"/>
      <c r="V24" s="101"/>
      <c r="W24" s="102"/>
      <c r="X24" s="102"/>
      <c r="Y24" s="85"/>
      <c r="Z24" s="103"/>
      <c r="AA24" s="102"/>
      <c r="AB24" s="7"/>
      <c r="AC24" s="104"/>
    </row>
    <row r="25" spans="1:34" ht="34.5" customHeight="1">
      <c r="A25" s="105" t="s">
        <v>54</v>
      </c>
      <c r="B25" s="106"/>
      <c r="C25" s="106"/>
      <c r="D25" s="102"/>
      <c r="E25" s="102"/>
      <c r="F25" s="102"/>
      <c r="G25" s="102"/>
      <c r="H25" s="102"/>
      <c r="I25" s="102"/>
      <c r="J25" s="392"/>
      <c r="K25" s="397"/>
      <c r="L25" s="397"/>
      <c r="M25" s="397"/>
      <c r="Y25" s="107"/>
      <c r="Z25" s="107"/>
      <c r="AA25" s="102"/>
      <c r="AB25" s="7"/>
      <c r="AC25" s="104"/>
    </row>
    <row r="26" spans="1:34" ht="34.15" customHeight="1" thickBot="1">
      <c r="A26" s="105" t="s">
        <v>55</v>
      </c>
      <c r="B26" s="106"/>
      <c r="C26" s="106"/>
      <c r="D26" s="106"/>
      <c r="L26" s="108"/>
      <c r="N26" s="398" t="s">
        <v>56</v>
      </c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09"/>
    </row>
    <row r="27" spans="1:34" ht="32.450000000000003" customHeigh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N27" s="7"/>
      <c r="O27" s="7"/>
      <c r="P27" s="7"/>
      <c r="Q27" s="7"/>
      <c r="R27" s="7"/>
      <c r="S27" s="7"/>
      <c r="T27" s="7"/>
      <c r="U27" s="7"/>
      <c r="V27" s="112" t="s">
        <v>57</v>
      </c>
      <c r="W27" s="113" t="s">
        <v>58</v>
      </c>
      <c r="X27" s="114" t="s">
        <v>59</v>
      </c>
      <c r="Y27" s="115" t="s">
        <v>60</v>
      </c>
      <c r="AA27" s="116"/>
    </row>
    <row r="28" spans="1:34" ht="18" customHeight="1" thickBot="1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N28" s="399" t="s">
        <v>61</v>
      </c>
      <c r="O28" s="400"/>
      <c r="P28" s="400"/>
      <c r="Q28" s="400"/>
      <c r="R28" s="400"/>
      <c r="S28" s="400"/>
      <c r="T28" s="400"/>
      <c r="U28" s="401"/>
      <c r="V28" s="117">
        <f>(H19+I19)*10000/V29*2.011</f>
        <v>8.322240231748113</v>
      </c>
      <c r="W28" s="117">
        <f>Y19*10000/W29*2.011</f>
        <v>10.622226917388549</v>
      </c>
      <c r="X28" s="118">
        <f>Z19*10000/X29*2.011</f>
        <v>8.6449747998814122</v>
      </c>
      <c r="Y28" s="119">
        <f>Z19*100000/AB19*2.011</f>
        <v>86.449747998814118</v>
      </c>
      <c r="AA28" s="120"/>
    </row>
    <row r="29" spans="1:34" ht="18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402" t="s">
        <v>62</v>
      </c>
      <c r="O29" s="403"/>
      <c r="P29" s="403"/>
      <c r="Q29" s="403"/>
      <c r="R29" s="403"/>
      <c r="S29" s="403"/>
      <c r="T29" s="403"/>
      <c r="U29" s="404"/>
      <c r="V29" s="121">
        <v>57994</v>
      </c>
      <c r="W29" s="121">
        <v>9466</v>
      </c>
      <c r="X29" s="122">
        <v>67460</v>
      </c>
      <c r="Y29" s="123"/>
      <c r="AA29" s="124"/>
    </row>
    <row r="30" spans="1:34" ht="23.45" customHeight="1">
      <c r="N30" s="393" t="s">
        <v>63</v>
      </c>
      <c r="O30" s="394"/>
      <c r="P30" s="394"/>
      <c r="Q30" s="394"/>
      <c r="R30" s="394"/>
      <c r="S30" s="394"/>
      <c r="T30" s="394"/>
      <c r="U30" s="395"/>
      <c r="V30" s="125">
        <v>5.9</v>
      </c>
      <c r="W30" s="125">
        <v>21.3</v>
      </c>
      <c r="X30" s="126">
        <v>7.8</v>
      </c>
      <c r="Y30" s="127"/>
      <c r="AA30" s="124"/>
    </row>
    <row r="31" spans="1:34" ht="26.45" customHeight="1">
      <c r="N31" s="402" t="s">
        <v>64</v>
      </c>
      <c r="O31" s="403"/>
      <c r="P31" s="403"/>
      <c r="Q31" s="403"/>
      <c r="R31" s="403"/>
      <c r="S31" s="403"/>
      <c r="T31" s="403"/>
      <c r="U31" s="404"/>
      <c r="V31" s="128">
        <f>V28/V30-100%</f>
        <v>0.4105491918217139</v>
      </c>
      <c r="W31" s="128">
        <f>W28/W30-100%</f>
        <v>-0.50130390059208696</v>
      </c>
      <c r="X31" s="128">
        <f>X28/X30-100%</f>
        <v>0.10833010254889897</v>
      </c>
      <c r="Y31" s="129"/>
      <c r="AA31" s="130"/>
    </row>
    <row r="32" spans="1:34" ht="23.45" customHeight="1">
      <c r="A32" s="392"/>
      <c r="B32" s="392"/>
      <c r="C32" s="392"/>
      <c r="N32" s="393" t="s">
        <v>65</v>
      </c>
      <c r="O32" s="394"/>
      <c r="P32" s="394"/>
      <c r="Q32" s="394"/>
      <c r="R32" s="394"/>
      <c r="S32" s="394"/>
      <c r="T32" s="394"/>
      <c r="U32" s="395"/>
      <c r="V32" s="125">
        <v>6.6</v>
      </c>
      <c r="W32" s="125">
        <v>7.6</v>
      </c>
      <c r="X32" s="126">
        <v>6.7</v>
      </c>
      <c r="Y32" s="131"/>
      <c r="Z32" s="7"/>
      <c r="AA32" s="132"/>
    </row>
    <row r="33" spans="1:3" ht="44.25" customHeight="1">
      <c r="A33" s="133"/>
      <c r="B33" s="134"/>
      <c r="C33" s="135"/>
    </row>
    <row r="34" spans="1:3" ht="44.25" customHeight="1">
      <c r="A34" s="133"/>
      <c r="B34" s="134"/>
      <c r="C34" s="135"/>
    </row>
    <row r="35" spans="1:3" ht="44.25" customHeight="1">
      <c r="A35" s="133"/>
      <c r="B35" s="134"/>
      <c r="C35" s="135"/>
    </row>
    <row r="36" spans="1:3" ht="44.25" customHeight="1">
      <c r="A36" s="133"/>
      <c r="B36" s="134"/>
      <c r="C36" s="135"/>
    </row>
    <row r="37" spans="1:3" ht="44.25" customHeight="1">
      <c r="A37" s="133"/>
      <c r="B37" s="134"/>
      <c r="C37" s="135"/>
    </row>
    <row r="38" spans="1:3" ht="44.25" customHeight="1">
      <c r="A38" s="133"/>
      <c r="B38" s="134"/>
      <c r="C38" s="135"/>
    </row>
    <row r="39" spans="1:3" ht="44.25" customHeight="1">
      <c r="A39" s="133"/>
      <c r="B39" s="134"/>
      <c r="C39" s="135"/>
    </row>
    <row r="40" spans="1:3" ht="44.25" customHeight="1">
      <c r="A40" s="133"/>
      <c r="B40" s="134"/>
      <c r="C40" s="135"/>
    </row>
    <row r="41" spans="1:3" ht="44.25" customHeight="1">
      <c r="A41" s="133"/>
      <c r="B41" s="134"/>
      <c r="C41" s="135"/>
    </row>
    <row r="42" spans="1:3" ht="44.25" customHeight="1">
      <c r="A42" s="133"/>
      <c r="B42" s="134"/>
      <c r="C42" s="135"/>
    </row>
    <row r="43" spans="1:3" ht="44.25" customHeight="1">
      <c r="A43" s="133"/>
      <c r="B43" s="134"/>
      <c r="C43" s="135"/>
    </row>
    <row r="44" spans="1:3" ht="44.25" customHeight="1">
      <c r="A44" s="133"/>
      <c r="B44" s="134"/>
      <c r="C44" s="135"/>
    </row>
    <row r="45" spans="1:3" ht="39.75" customHeight="1">
      <c r="A45" s="396"/>
      <c r="B45" s="396"/>
      <c r="C45" s="135"/>
    </row>
    <row r="46" spans="1:3">
      <c r="A46" s="136"/>
      <c r="B46" s="136"/>
      <c r="C46" s="136"/>
    </row>
    <row r="47" spans="1:3">
      <c r="A47" s="136"/>
      <c r="B47" s="136"/>
      <c r="C47" s="136"/>
    </row>
  </sheetData>
  <sheetProtection selectLockedCells="1" selectUnlockedCells="1"/>
  <mergeCells count="43">
    <mergeCell ref="A32:C32"/>
    <mergeCell ref="N32:U32"/>
    <mergeCell ref="A45:B45"/>
    <mergeCell ref="J25:M25"/>
    <mergeCell ref="N26:X26"/>
    <mergeCell ref="N28:U28"/>
    <mergeCell ref="N29:U29"/>
    <mergeCell ref="N30:U30"/>
    <mergeCell ref="N31:U31"/>
    <mergeCell ref="W4:W6"/>
    <mergeCell ref="X4:X6"/>
    <mergeCell ref="Y4:AA4"/>
    <mergeCell ref="A24:C24"/>
    <mergeCell ref="T5:T6"/>
    <mergeCell ref="U5:U6"/>
    <mergeCell ref="V5:V6"/>
    <mergeCell ref="Y5:Y6"/>
    <mergeCell ref="A19:B19"/>
    <mergeCell ref="A20:D20"/>
    <mergeCell ref="A21:C21"/>
    <mergeCell ref="A22:C22"/>
    <mergeCell ref="A23:C23"/>
    <mergeCell ref="I5:I6"/>
    <mergeCell ref="L5:N5"/>
    <mergeCell ref="Q5:Q6"/>
    <mergeCell ref="R5:R6"/>
    <mergeCell ref="S5:S6"/>
    <mergeCell ref="AB4:AB6"/>
    <mergeCell ref="AC4:AD6"/>
    <mergeCell ref="AE4:AE6"/>
    <mergeCell ref="A1:U1"/>
    <mergeCell ref="A2:U2"/>
    <mergeCell ref="A4:A6"/>
    <mergeCell ref="B4:B6"/>
    <mergeCell ref="C4:C6"/>
    <mergeCell ref="D4:D6"/>
    <mergeCell ref="E4:O4"/>
    <mergeCell ref="P4:P6"/>
    <mergeCell ref="Q4:V4"/>
    <mergeCell ref="E5:G5"/>
    <mergeCell ref="Z5:Z6"/>
    <mergeCell ref="AA5:AA6"/>
    <mergeCell ref="H5:H6"/>
  </mergeCells>
  <dataValidations count="1">
    <dataValidation operator="equal" allowBlank="1" showErrorMessage="1" sqref="C5:D6 C4:M4 P4 A33:B45 Z7:Z16 Q4:V6 W4 X8:X18 T7:Y7 X29 Y18:Z18 T8:W19 AC7:AC19 P21:W21 A4:B24 P23:W23 AA24:AA25 H25:J25 P7:R19 H24:X24 D22:AC22 Y8:Y17 Y19 D24:G25 M7:M19 D7:E16 F19 F7:F17 G7:L16 N7:O16 D18:L18 N18:O18">
      <formula1>0</formula1>
      <formula2>0</formula2>
    </dataValidation>
  </dataValidations>
  <pageMargins left="0.39370078740157483" right="0" top="0.19685039370078741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7" workbookViewId="0">
      <selection activeCell="F28" sqref="F28"/>
    </sheetView>
  </sheetViews>
  <sheetFormatPr defaultRowHeight="12.75"/>
  <cols>
    <col min="1" max="1" width="5.7109375" customWidth="1"/>
    <col min="2" max="2" width="17.42578125" customWidth="1"/>
  </cols>
  <sheetData>
    <row r="1" spans="1:22" ht="27">
      <c r="A1" s="407" t="s">
        <v>66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137"/>
      <c r="V1" s="137"/>
    </row>
    <row r="2" spans="1:22" ht="23.25" thickBot="1">
      <c r="A2" s="138"/>
      <c r="B2" s="139" t="s">
        <v>67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0"/>
      <c r="V2" s="141"/>
    </row>
    <row r="3" spans="1:22" ht="129.75">
      <c r="A3" s="408" t="s">
        <v>68</v>
      </c>
      <c r="B3" s="410" t="s">
        <v>69</v>
      </c>
      <c r="C3" s="412" t="s">
        <v>5</v>
      </c>
      <c r="D3" s="142" t="s">
        <v>70</v>
      </c>
      <c r="E3" s="143" t="s">
        <v>71</v>
      </c>
      <c r="F3" s="144" t="s">
        <v>72</v>
      </c>
      <c r="G3" s="144" t="s">
        <v>73</v>
      </c>
      <c r="H3" s="144" t="s">
        <v>74</v>
      </c>
      <c r="I3" s="144" t="s">
        <v>75</v>
      </c>
      <c r="J3" s="144" t="s">
        <v>76</v>
      </c>
      <c r="K3" s="145" t="s">
        <v>77</v>
      </c>
      <c r="L3" s="144" t="s">
        <v>78</v>
      </c>
      <c r="M3" s="144" t="s">
        <v>79</v>
      </c>
      <c r="N3" s="144" t="s">
        <v>80</v>
      </c>
      <c r="O3" s="144" t="s">
        <v>81</v>
      </c>
      <c r="P3" s="144" t="s">
        <v>82</v>
      </c>
      <c r="Q3" s="144" t="s">
        <v>83</v>
      </c>
      <c r="R3" s="144" t="s">
        <v>84</v>
      </c>
      <c r="S3" s="144" t="s">
        <v>85</v>
      </c>
      <c r="T3" s="144" t="s">
        <v>86</v>
      </c>
      <c r="U3" s="146" t="s">
        <v>87</v>
      </c>
      <c r="V3" s="147" t="s">
        <v>88</v>
      </c>
    </row>
    <row r="4" spans="1:22" ht="26.25" thickBot="1">
      <c r="A4" s="409"/>
      <c r="B4" s="411"/>
      <c r="C4" s="412"/>
      <c r="D4" s="148"/>
      <c r="E4" s="149" t="s">
        <v>89</v>
      </c>
      <c r="F4" s="150" t="s">
        <v>90</v>
      </c>
      <c r="G4" s="150" t="s">
        <v>91</v>
      </c>
      <c r="H4" s="150" t="s">
        <v>92</v>
      </c>
      <c r="I4" s="150" t="s">
        <v>93</v>
      </c>
      <c r="J4" s="150" t="s">
        <v>94</v>
      </c>
      <c r="K4" s="151" t="s">
        <v>95</v>
      </c>
      <c r="L4" s="150" t="s">
        <v>96</v>
      </c>
      <c r="M4" s="150" t="s">
        <v>97</v>
      </c>
      <c r="N4" s="150" t="s">
        <v>98</v>
      </c>
      <c r="O4" s="150" t="s">
        <v>99</v>
      </c>
      <c r="P4" s="150" t="s">
        <v>100</v>
      </c>
      <c r="Q4" s="150" t="s">
        <v>101</v>
      </c>
      <c r="R4" s="150" t="s">
        <v>102</v>
      </c>
      <c r="S4" s="150" t="s">
        <v>103</v>
      </c>
      <c r="T4" s="150" t="s">
        <v>104</v>
      </c>
      <c r="U4" s="152" t="s">
        <v>105</v>
      </c>
      <c r="V4" s="153" t="s">
        <v>106</v>
      </c>
    </row>
    <row r="5" spans="1:22" ht="15.75">
      <c r="A5" s="154">
        <v>1</v>
      </c>
      <c r="B5" s="155" t="s">
        <v>36</v>
      </c>
      <c r="C5" s="156">
        <v>34561.5</v>
      </c>
      <c r="D5" s="157">
        <f>SUM(E5:U5)</f>
        <v>172</v>
      </c>
      <c r="E5" s="158"/>
      <c r="F5" s="158">
        <v>23</v>
      </c>
      <c r="G5" s="158"/>
      <c r="H5" s="158">
        <v>3</v>
      </c>
      <c r="I5" s="158">
        <v>1</v>
      </c>
      <c r="J5" s="158">
        <v>2</v>
      </c>
      <c r="K5" s="158">
        <v>91</v>
      </c>
      <c r="L5" s="158">
        <v>8</v>
      </c>
      <c r="M5" s="158">
        <v>10</v>
      </c>
      <c r="N5" s="158"/>
      <c r="O5" s="158"/>
      <c r="P5" s="158">
        <v>3</v>
      </c>
      <c r="Q5" s="158"/>
      <c r="R5" s="158">
        <v>1</v>
      </c>
      <c r="S5" s="158">
        <v>2</v>
      </c>
      <c r="T5" s="158">
        <v>8</v>
      </c>
      <c r="U5" s="158">
        <v>20</v>
      </c>
      <c r="V5" s="158"/>
    </row>
    <row r="6" spans="1:22" ht="15.75">
      <c r="A6" s="154">
        <v>2</v>
      </c>
      <c r="B6" s="155" t="s">
        <v>37</v>
      </c>
      <c r="C6" s="159">
        <v>8056</v>
      </c>
      <c r="D6" s="157">
        <f t="shared" ref="D6:D16" si="0">SUM(E6:U6)</f>
        <v>53</v>
      </c>
      <c r="E6" s="158"/>
      <c r="F6" s="158">
        <v>6</v>
      </c>
      <c r="G6" s="158"/>
      <c r="H6" s="158"/>
      <c r="I6" s="158"/>
      <c r="J6" s="158">
        <v>2</v>
      </c>
      <c r="K6" s="158">
        <v>24</v>
      </c>
      <c r="L6" s="158">
        <v>2</v>
      </c>
      <c r="M6" s="158">
        <v>7</v>
      </c>
      <c r="N6" s="158"/>
      <c r="O6" s="158">
        <v>1</v>
      </c>
      <c r="P6" s="158"/>
      <c r="Q6" s="158"/>
      <c r="R6" s="158">
        <v>2</v>
      </c>
      <c r="S6" s="158"/>
      <c r="T6" s="158"/>
      <c r="U6" s="158">
        <v>9</v>
      </c>
      <c r="V6" s="158"/>
    </row>
    <row r="7" spans="1:22" ht="15.75">
      <c r="A7" s="154">
        <v>3</v>
      </c>
      <c r="B7" s="155" t="s">
        <v>38</v>
      </c>
      <c r="C7" s="159">
        <v>12383.5</v>
      </c>
      <c r="D7" s="160">
        <f t="shared" si="0"/>
        <v>98</v>
      </c>
      <c r="E7" s="158">
        <v>1</v>
      </c>
      <c r="F7" s="158">
        <v>7</v>
      </c>
      <c r="G7" s="158"/>
      <c r="H7" s="158">
        <v>5</v>
      </c>
      <c r="I7" s="158"/>
      <c r="J7" s="158">
        <v>10</v>
      </c>
      <c r="K7" s="158">
        <v>28</v>
      </c>
      <c r="L7" s="158">
        <v>4</v>
      </c>
      <c r="M7" s="158">
        <v>13</v>
      </c>
      <c r="N7" s="158">
        <v>1</v>
      </c>
      <c r="O7" s="158"/>
      <c r="P7" s="158">
        <v>4</v>
      </c>
      <c r="Q7" s="158"/>
      <c r="R7" s="158"/>
      <c r="S7" s="158"/>
      <c r="T7" s="158">
        <v>10</v>
      </c>
      <c r="U7" s="158">
        <v>15</v>
      </c>
      <c r="V7" s="158"/>
    </row>
    <row r="8" spans="1:22" ht="15.75">
      <c r="A8" s="154">
        <v>4</v>
      </c>
      <c r="B8" s="155" t="s">
        <v>39</v>
      </c>
      <c r="C8" s="159">
        <v>13705</v>
      </c>
      <c r="D8" s="160">
        <f t="shared" si="0"/>
        <v>68</v>
      </c>
      <c r="E8" s="158"/>
      <c r="F8" s="158">
        <v>9</v>
      </c>
      <c r="G8" s="158"/>
      <c r="H8" s="158">
        <v>2</v>
      </c>
      <c r="I8" s="158"/>
      <c r="J8" s="158">
        <v>8</v>
      </c>
      <c r="K8" s="158">
        <v>18</v>
      </c>
      <c r="L8" s="158">
        <v>2</v>
      </c>
      <c r="M8" s="158">
        <v>3</v>
      </c>
      <c r="N8" s="158">
        <v>1</v>
      </c>
      <c r="O8" s="158"/>
      <c r="P8" s="158">
        <v>5</v>
      </c>
      <c r="Q8" s="158"/>
      <c r="R8" s="158">
        <v>1</v>
      </c>
      <c r="S8" s="158"/>
      <c r="T8" s="158">
        <v>4</v>
      </c>
      <c r="U8" s="158">
        <v>15</v>
      </c>
      <c r="V8" s="158"/>
    </row>
    <row r="9" spans="1:22" ht="15.75">
      <c r="A9" s="154">
        <v>5</v>
      </c>
      <c r="B9" s="155" t="s">
        <v>40</v>
      </c>
      <c r="C9" s="159">
        <v>14125</v>
      </c>
      <c r="D9" s="160">
        <f t="shared" si="0"/>
        <v>106</v>
      </c>
      <c r="E9" s="158">
        <v>1</v>
      </c>
      <c r="F9" s="158">
        <v>9</v>
      </c>
      <c r="G9" s="158"/>
      <c r="H9" s="158"/>
      <c r="I9" s="158"/>
      <c r="J9" s="158">
        <v>2</v>
      </c>
      <c r="K9" s="158">
        <v>26</v>
      </c>
      <c r="L9" s="158">
        <v>4</v>
      </c>
      <c r="M9" s="158">
        <v>7</v>
      </c>
      <c r="N9" s="158"/>
      <c r="O9" s="158"/>
      <c r="P9" s="158">
        <v>10</v>
      </c>
      <c r="Q9" s="158"/>
      <c r="R9" s="158"/>
      <c r="S9" s="158"/>
      <c r="T9" s="158">
        <v>30</v>
      </c>
      <c r="U9" s="158">
        <v>17</v>
      </c>
      <c r="V9" s="158">
        <v>1</v>
      </c>
    </row>
    <row r="10" spans="1:22" ht="15.75">
      <c r="A10" s="154">
        <v>6</v>
      </c>
      <c r="B10" s="155" t="s">
        <v>41</v>
      </c>
      <c r="C10" s="159">
        <v>11777.5</v>
      </c>
      <c r="D10" s="157">
        <f t="shared" si="0"/>
        <v>57</v>
      </c>
      <c r="E10" s="158"/>
      <c r="F10" s="158">
        <v>11</v>
      </c>
      <c r="G10" s="158"/>
      <c r="H10" s="158"/>
      <c r="I10" s="158"/>
      <c r="J10" s="158">
        <v>1</v>
      </c>
      <c r="K10" s="158">
        <v>27</v>
      </c>
      <c r="L10" s="158">
        <v>1</v>
      </c>
      <c r="M10" s="158">
        <v>3</v>
      </c>
      <c r="N10" s="158"/>
      <c r="O10" s="158"/>
      <c r="P10" s="158">
        <v>1</v>
      </c>
      <c r="Q10" s="158"/>
      <c r="R10" s="158"/>
      <c r="S10" s="158"/>
      <c r="T10" s="158">
        <v>4</v>
      </c>
      <c r="U10" s="158">
        <v>9</v>
      </c>
      <c r="V10" s="158"/>
    </row>
    <row r="11" spans="1:22" ht="15.75">
      <c r="A11" s="154">
        <v>7</v>
      </c>
      <c r="B11" s="155" t="s">
        <v>42</v>
      </c>
      <c r="C11" s="159">
        <v>19668</v>
      </c>
      <c r="D11" s="157">
        <f t="shared" si="0"/>
        <v>65</v>
      </c>
      <c r="E11" s="158"/>
      <c r="F11" s="158">
        <v>9</v>
      </c>
      <c r="G11" s="158"/>
      <c r="H11" s="158">
        <v>2</v>
      </c>
      <c r="I11" s="158"/>
      <c r="J11" s="158">
        <v>1</v>
      </c>
      <c r="K11" s="158">
        <v>26</v>
      </c>
      <c r="L11" s="158">
        <v>5</v>
      </c>
      <c r="M11" s="158">
        <v>3</v>
      </c>
      <c r="N11" s="158"/>
      <c r="O11" s="158"/>
      <c r="P11" s="158">
        <v>1</v>
      </c>
      <c r="Q11" s="158"/>
      <c r="R11" s="158">
        <v>4</v>
      </c>
      <c r="S11" s="158"/>
      <c r="T11" s="158">
        <v>1</v>
      </c>
      <c r="U11" s="158">
        <v>13</v>
      </c>
      <c r="V11" s="158"/>
    </row>
    <row r="12" spans="1:22" ht="15.75">
      <c r="A12" s="154">
        <v>8</v>
      </c>
      <c r="B12" s="155" t="s">
        <v>43</v>
      </c>
      <c r="C12" s="159">
        <v>14605</v>
      </c>
      <c r="D12" s="157">
        <f t="shared" si="0"/>
        <v>68</v>
      </c>
      <c r="E12" s="158"/>
      <c r="F12" s="158">
        <v>6</v>
      </c>
      <c r="G12" s="158"/>
      <c r="H12" s="158">
        <v>2</v>
      </c>
      <c r="I12" s="158"/>
      <c r="J12" s="158">
        <v>2</v>
      </c>
      <c r="K12" s="158">
        <v>25</v>
      </c>
      <c r="L12" s="158">
        <v>2</v>
      </c>
      <c r="M12" s="158">
        <v>1</v>
      </c>
      <c r="N12" s="158"/>
      <c r="O12" s="158">
        <v>1</v>
      </c>
      <c r="P12" s="158">
        <v>2</v>
      </c>
      <c r="Q12" s="158"/>
      <c r="R12" s="158"/>
      <c r="S12" s="158"/>
      <c r="T12" s="158">
        <v>13</v>
      </c>
      <c r="U12" s="158">
        <v>14</v>
      </c>
      <c r="V12" s="158"/>
    </row>
    <row r="13" spans="1:22" ht="15.75">
      <c r="A13" s="154">
        <v>9</v>
      </c>
      <c r="B13" s="155" t="s">
        <v>44</v>
      </c>
      <c r="C13" s="159">
        <v>16117.5</v>
      </c>
      <c r="D13" s="160">
        <f t="shared" si="0"/>
        <v>103</v>
      </c>
      <c r="E13" s="158">
        <v>3</v>
      </c>
      <c r="F13" s="158">
        <v>10</v>
      </c>
      <c r="G13" s="158"/>
      <c r="H13" s="158"/>
      <c r="I13" s="158"/>
      <c r="J13" s="158">
        <v>2</v>
      </c>
      <c r="K13" s="158">
        <v>42</v>
      </c>
      <c r="L13" s="158">
        <v>7</v>
      </c>
      <c r="M13" s="158">
        <v>4</v>
      </c>
      <c r="N13" s="158"/>
      <c r="O13" s="158"/>
      <c r="P13" s="158">
        <v>1</v>
      </c>
      <c r="Q13" s="158"/>
      <c r="R13" s="158">
        <v>1</v>
      </c>
      <c r="S13" s="158"/>
      <c r="T13" s="158">
        <v>16</v>
      </c>
      <c r="U13" s="158">
        <v>17</v>
      </c>
      <c r="V13" s="158">
        <v>1</v>
      </c>
    </row>
    <row r="14" spans="1:22" ht="15.75">
      <c r="A14" s="154">
        <v>10</v>
      </c>
      <c r="B14" s="161" t="s">
        <v>45</v>
      </c>
      <c r="C14" s="159">
        <v>10749</v>
      </c>
      <c r="D14" s="162">
        <f t="shared" si="0"/>
        <v>69</v>
      </c>
      <c r="E14" s="158">
        <v>3</v>
      </c>
      <c r="F14" s="158">
        <v>11</v>
      </c>
      <c r="G14" s="158"/>
      <c r="H14" s="158">
        <v>1</v>
      </c>
      <c r="I14" s="158"/>
      <c r="J14" s="158">
        <v>11</v>
      </c>
      <c r="K14" s="158">
        <v>22</v>
      </c>
      <c r="L14" s="158">
        <v>2</v>
      </c>
      <c r="M14" s="158">
        <v>2</v>
      </c>
      <c r="N14" s="158">
        <v>1</v>
      </c>
      <c r="O14" s="158"/>
      <c r="P14" s="158">
        <v>1</v>
      </c>
      <c r="Q14" s="158"/>
      <c r="R14" s="158"/>
      <c r="S14" s="158"/>
      <c r="T14" s="158">
        <v>7</v>
      </c>
      <c r="U14" s="158">
        <v>8</v>
      </c>
      <c r="V14" s="158">
        <v>2</v>
      </c>
    </row>
    <row r="15" spans="1:22" ht="15.75">
      <c r="A15" s="163" t="s">
        <v>107</v>
      </c>
      <c r="B15" s="164" t="s">
        <v>46</v>
      </c>
      <c r="C15" s="165">
        <v>155748</v>
      </c>
      <c r="D15" s="166">
        <f>SUM(D5:D14)</f>
        <v>859</v>
      </c>
      <c r="E15" s="166">
        <f t="shared" ref="E15:V15" si="1">SUM(E5:E14)</f>
        <v>8</v>
      </c>
      <c r="F15" s="166">
        <f t="shared" si="1"/>
        <v>101</v>
      </c>
      <c r="G15" s="166">
        <f t="shared" si="1"/>
        <v>0</v>
      </c>
      <c r="H15" s="166">
        <f t="shared" si="1"/>
        <v>15</v>
      </c>
      <c r="I15" s="166">
        <f t="shared" si="1"/>
        <v>1</v>
      </c>
      <c r="J15" s="166">
        <f t="shared" si="1"/>
        <v>41</v>
      </c>
      <c r="K15" s="166">
        <f t="shared" si="1"/>
        <v>329</v>
      </c>
      <c r="L15" s="166">
        <f t="shared" si="1"/>
        <v>37</v>
      </c>
      <c r="M15" s="166">
        <f t="shared" si="1"/>
        <v>53</v>
      </c>
      <c r="N15" s="166">
        <f t="shared" si="1"/>
        <v>3</v>
      </c>
      <c r="O15" s="166">
        <f t="shared" si="1"/>
        <v>2</v>
      </c>
      <c r="P15" s="166">
        <f t="shared" si="1"/>
        <v>28</v>
      </c>
      <c r="Q15" s="166">
        <f t="shared" si="1"/>
        <v>0</v>
      </c>
      <c r="R15" s="166">
        <f t="shared" si="1"/>
        <v>9</v>
      </c>
      <c r="S15" s="166">
        <f t="shared" si="1"/>
        <v>2</v>
      </c>
      <c r="T15" s="166">
        <f t="shared" si="1"/>
        <v>93</v>
      </c>
      <c r="U15" s="166">
        <f t="shared" si="1"/>
        <v>137</v>
      </c>
      <c r="V15" s="166">
        <f t="shared" si="1"/>
        <v>4</v>
      </c>
    </row>
    <row r="16" spans="1:22" ht="15.75">
      <c r="A16" s="154">
        <v>11</v>
      </c>
      <c r="B16" s="155" t="s">
        <v>108</v>
      </c>
      <c r="C16" s="159">
        <v>64578.5</v>
      </c>
      <c r="D16" s="167">
        <f t="shared" si="0"/>
        <v>284</v>
      </c>
      <c r="E16" s="158">
        <v>8</v>
      </c>
      <c r="F16" s="158">
        <v>69</v>
      </c>
      <c r="G16" s="158"/>
      <c r="H16" s="158">
        <v>7</v>
      </c>
      <c r="I16" s="158"/>
      <c r="J16" s="158">
        <v>14</v>
      </c>
      <c r="K16" s="158">
        <v>102</v>
      </c>
      <c r="L16" s="158">
        <v>13</v>
      </c>
      <c r="M16" s="158">
        <v>17</v>
      </c>
      <c r="N16" s="158"/>
      <c r="O16" s="158"/>
      <c r="P16" s="158">
        <v>1</v>
      </c>
      <c r="Q16" s="158"/>
      <c r="R16" s="158"/>
      <c r="S16" s="158">
        <v>1</v>
      </c>
      <c r="T16" s="158">
        <v>19</v>
      </c>
      <c r="U16" s="158">
        <v>33</v>
      </c>
      <c r="V16" s="158">
        <v>4</v>
      </c>
    </row>
    <row r="17" spans="1:22" ht="15.75">
      <c r="A17" s="413" t="s">
        <v>109</v>
      </c>
      <c r="B17" s="414"/>
      <c r="C17" s="168">
        <v>220326.5</v>
      </c>
      <c r="D17" s="169">
        <f>D15+D16</f>
        <v>1143</v>
      </c>
      <c r="E17" s="170">
        <f t="shared" ref="E17:V17" si="2">E15+E16</f>
        <v>16</v>
      </c>
      <c r="F17" s="170">
        <f t="shared" si="2"/>
        <v>170</v>
      </c>
      <c r="G17" s="170">
        <f t="shared" si="2"/>
        <v>0</v>
      </c>
      <c r="H17" s="170">
        <f t="shared" si="2"/>
        <v>22</v>
      </c>
      <c r="I17" s="170">
        <f t="shared" si="2"/>
        <v>1</v>
      </c>
      <c r="J17" s="170">
        <f t="shared" si="2"/>
        <v>55</v>
      </c>
      <c r="K17" s="170">
        <f t="shared" si="2"/>
        <v>431</v>
      </c>
      <c r="L17" s="170">
        <f t="shared" si="2"/>
        <v>50</v>
      </c>
      <c r="M17" s="170">
        <f t="shared" si="2"/>
        <v>70</v>
      </c>
      <c r="N17" s="170">
        <f t="shared" si="2"/>
        <v>3</v>
      </c>
      <c r="O17" s="170">
        <f t="shared" si="2"/>
        <v>2</v>
      </c>
      <c r="P17" s="170">
        <f t="shared" si="2"/>
        <v>29</v>
      </c>
      <c r="Q17" s="170">
        <f t="shared" si="2"/>
        <v>0</v>
      </c>
      <c r="R17" s="170">
        <f t="shared" si="2"/>
        <v>9</v>
      </c>
      <c r="S17" s="170">
        <f t="shared" si="2"/>
        <v>3</v>
      </c>
      <c r="T17" s="170">
        <f t="shared" si="2"/>
        <v>112</v>
      </c>
      <c r="U17" s="170">
        <f t="shared" si="2"/>
        <v>170</v>
      </c>
      <c r="V17" s="170">
        <f t="shared" si="2"/>
        <v>8</v>
      </c>
    </row>
    <row r="18" spans="1:22" ht="28.9" customHeight="1">
      <c r="A18" s="405" t="s">
        <v>110</v>
      </c>
      <c r="B18" s="406"/>
      <c r="C18" s="406"/>
      <c r="D18" s="171">
        <v>1</v>
      </c>
      <c r="E18" s="172">
        <f>E17/$D17</f>
        <v>1.399825021872266E-2</v>
      </c>
      <c r="F18" s="172">
        <f t="shared" ref="F18:V18" si="3">F17/$D17</f>
        <v>0.14873140857392825</v>
      </c>
      <c r="G18" s="172">
        <f t="shared" si="3"/>
        <v>0</v>
      </c>
      <c r="H18" s="172">
        <f t="shared" si="3"/>
        <v>1.9247594050743656E-2</v>
      </c>
      <c r="I18" s="172">
        <f t="shared" si="3"/>
        <v>8.7489063867016625E-4</v>
      </c>
      <c r="J18" s="172">
        <f t="shared" si="3"/>
        <v>4.8118985126859144E-2</v>
      </c>
      <c r="K18" s="172">
        <f t="shared" si="3"/>
        <v>0.37707786526684167</v>
      </c>
      <c r="L18" s="172">
        <f t="shared" si="3"/>
        <v>4.3744531933508309E-2</v>
      </c>
      <c r="M18" s="172">
        <f t="shared" si="3"/>
        <v>6.1242344706911638E-2</v>
      </c>
      <c r="N18" s="172">
        <f t="shared" si="3"/>
        <v>2.6246719160104987E-3</v>
      </c>
      <c r="O18" s="172">
        <f t="shared" si="3"/>
        <v>1.7497812773403325E-3</v>
      </c>
      <c r="P18" s="172">
        <f t="shared" si="3"/>
        <v>2.5371828521434821E-2</v>
      </c>
      <c r="Q18" s="172">
        <f t="shared" si="3"/>
        <v>0</v>
      </c>
      <c r="R18" s="172">
        <f t="shared" si="3"/>
        <v>7.874015748031496E-3</v>
      </c>
      <c r="S18" s="172">
        <f t="shared" si="3"/>
        <v>2.6246719160104987E-3</v>
      </c>
      <c r="T18" s="172">
        <f t="shared" si="3"/>
        <v>9.7987751531058612E-2</v>
      </c>
      <c r="U18" s="172">
        <f t="shared" si="3"/>
        <v>0.14873140857392825</v>
      </c>
      <c r="V18" s="172">
        <f t="shared" si="3"/>
        <v>6.99912510936133E-3</v>
      </c>
    </row>
    <row r="19" spans="1:22" ht="31.9" customHeight="1">
      <c r="A19" s="418" t="s">
        <v>111</v>
      </c>
      <c r="B19" s="419"/>
      <c r="C19" s="420"/>
      <c r="D19" s="173">
        <f>D17*100000/$C17*2.011</f>
        <v>1043.2576199413143</v>
      </c>
      <c r="E19" s="173">
        <f t="shared" ref="E19:V19" si="4">E17*100000/$C17*2.011</f>
        <v>14.603781206527588</v>
      </c>
      <c r="F19" s="173">
        <f t="shared" si="4"/>
        <v>155.16517531935563</v>
      </c>
      <c r="G19" s="173">
        <f t="shared" si="4"/>
        <v>0</v>
      </c>
      <c r="H19" s="173">
        <f t="shared" si="4"/>
        <v>20.080199158975429</v>
      </c>
      <c r="I19" s="173">
        <f t="shared" si="4"/>
        <v>0.91273632540797422</v>
      </c>
      <c r="J19" s="173">
        <f t="shared" si="4"/>
        <v>50.200497897438574</v>
      </c>
      <c r="K19" s="173">
        <f t="shared" si="4"/>
        <v>393.3893562508369</v>
      </c>
      <c r="L19" s="173">
        <f t="shared" si="4"/>
        <v>45.636816270398704</v>
      </c>
      <c r="M19" s="173">
        <f t="shared" si="4"/>
        <v>63.89154277855819</v>
      </c>
      <c r="N19" s="173">
        <f t="shared" si="4"/>
        <v>2.7382089762239223</v>
      </c>
      <c r="O19" s="173">
        <f t="shared" si="4"/>
        <v>1.8254726508159484</v>
      </c>
      <c r="P19" s="173">
        <f t="shared" si="4"/>
        <v>26.469353436831252</v>
      </c>
      <c r="Q19" s="173">
        <f t="shared" si="4"/>
        <v>0</v>
      </c>
      <c r="R19" s="173">
        <f>R17*100000/D26</f>
        <v>628.49162011173189</v>
      </c>
      <c r="S19" s="173">
        <f t="shared" si="4"/>
        <v>2.7382089762239223</v>
      </c>
      <c r="T19" s="173">
        <f t="shared" si="4"/>
        <v>102.2264684456931</v>
      </c>
      <c r="U19" s="173">
        <f t="shared" si="4"/>
        <v>155.16517531935563</v>
      </c>
      <c r="V19" s="173">
        <f t="shared" si="4"/>
        <v>7.3018906032637938</v>
      </c>
    </row>
    <row r="20" spans="1:22" ht="28.15" customHeight="1">
      <c r="A20" s="421" t="s">
        <v>112</v>
      </c>
      <c r="B20" s="422"/>
      <c r="C20" s="423"/>
      <c r="D20" s="174">
        <v>1020.2</v>
      </c>
      <c r="E20" s="174">
        <v>12.9</v>
      </c>
      <c r="F20" s="174">
        <v>189.7</v>
      </c>
      <c r="G20" s="174">
        <v>0.9</v>
      </c>
      <c r="H20" s="174">
        <v>10.1</v>
      </c>
      <c r="I20" s="174"/>
      <c r="J20" s="174">
        <v>31.3</v>
      </c>
      <c r="K20" s="174">
        <v>432.8</v>
      </c>
      <c r="L20" s="174">
        <v>39.6</v>
      </c>
      <c r="M20" s="174">
        <v>50.6</v>
      </c>
      <c r="N20" s="174">
        <v>0.9</v>
      </c>
      <c r="O20" s="174">
        <v>1.8</v>
      </c>
      <c r="P20" s="174">
        <v>25.8</v>
      </c>
      <c r="Q20" s="174"/>
      <c r="R20" s="174">
        <v>471.1</v>
      </c>
      <c r="S20" s="174">
        <v>2.8</v>
      </c>
      <c r="T20" s="174">
        <v>101.3</v>
      </c>
      <c r="U20" s="174">
        <v>113.3</v>
      </c>
      <c r="V20" s="174">
        <v>4.5999999999999996</v>
      </c>
    </row>
    <row r="21" spans="1:22" ht="28.15" customHeight="1">
      <c r="A21" s="424" t="s">
        <v>113</v>
      </c>
      <c r="B21" s="425"/>
      <c r="C21" s="425"/>
      <c r="D21" s="175">
        <f>D19/D20-100%</f>
        <v>2.2601078162433064E-2</v>
      </c>
      <c r="E21" s="175">
        <f t="shared" ref="E21:F21" si="5">E19/E20-100%</f>
        <v>0.13207606252151849</v>
      </c>
      <c r="F21" s="175">
        <f t="shared" si="5"/>
        <v>-0.1820496820276456</v>
      </c>
      <c r="G21" s="175"/>
      <c r="H21" s="175">
        <f t="shared" ref="H21" si="6">H19/H20-100%</f>
        <v>0.9881385305916266</v>
      </c>
      <c r="I21" s="175"/>
      <c r="J21" s="175">
        <f t="shared" ref="J21:M21" si="7">J19/J20-100%</f>
        <v>0.60384977308110455</v>
      </c>
      <c r="K21" s="175">
        <f t="shared" si="7"/>
        <v>-9.1059712913962865E-2</v>
      </c>
      <c r="L21" s="175">
        <f t="shared" si="7"/>
        <v>0.15244485531309859</v>
      </c>
      <c r="M21" s="175">
        <f t="shared" si="7"/>
        <v>0.26267871103869944</v>
      </c>
      <c r="N21" s="175"/>
      <c r="O21" s="175">
        <f t="shared" ref="O21:P21" si="8">O19/O20-100%</f>
        <v>1.4151472675526966E-2</v>
      </c>
      <c r="P21" s="175">
        <f t="shared" si="8"/>
        <v>2.5943931660125985E-2</v>
      </c>
      <c r="Q21" s="175"/>
      <c r="R21" s="175">
        <f t="shared" ref="R21:V21" si="9">R19/R20-100%</f>
        <v>0.33409386565852661</v>
      </c>
      <c r="S21" s="175">
        <f t="shared" si="9"/>
        <v>-2.2068222777170576E-2</v>
      </c>
      <c r="T21" s="175">
        <f t="shared" si="9"/>
        <v>9.145789197365195E-3</v>
      </c>
      <c r="U21" s="175">
        <f t="shared" si="9"/>
        <v>0.36950728437207081</v>
      </c>
      <c r="V21" s="175">
        <f t="shared" si="9"/>
        <v>0.58736752244865098</v>
      </c>
    </row>
    <row r="22" spans="1:22">
      <c r="A22" s="426" t="s">
        <v>114</v>
      </c>
      <c r="B22" s="427"/>
      <c r="C22" s="428"/>
      <c r="D22" s="176">
        <v>1108</v>
      </c>
      <c r="E22" s="177">
        <v>14</v>
      </c>
      <c r="F22" s="176">
        <v>206</v>
      </c>
      <c r="G22" s="177">
        <v>1</v>
      </c>
      <c r="H22" s="177">
        <v>11</v>
      </c>
      <c r="I22" s="176">
        <v>0</v>
      </c>
      <c r="J22" s="176">
        <v>34</v>
      </c>
      <c r="K22" s="176">
        <v>471</v>
      </c>
      <c r="L22" s="176">
        <v>43</v>
      </c>
      <c r="M22" s="176">
        <v>56</v>
      </c>
      <c r="N22" s="176">
        <v>1</v>
      </c>
      <c r="O22" s="177">
        <v>2</v>
      </c>
      <c r="P22" s="177">
        <v>28</v>
      </c>
      <c r="Q22" s="176">
        <v>0</v>
      </c>
      <c r="R22" s="177">
        <v>7</v>
      </c>
      <c r="S22" s="177">
        <v>3</v>
      </c>
      <c r="T22" s="176">
        <v>106</v>
      </c>
      <c r="U22" s="176">
        <v>125</v>
      </c>
      <c r="V22" s="177">
        <v>5</v>
      </c>
    </row>
    <row r="23" spans="1:22" ht="15.75">
      <c r="A23" s="421" t="s">
        <v>115</v>
      </c>
      <c r="B23" s="422"/>
      <c r="C23" s="423"/>
      <c r="D23" s="174">
        <v>1012.4815652795207</v>
      </c>
      <c r="E23" s="174">
        <v>15.704549826415922</v>
      </c>
      <c r="F23" s="174">
        <v>155.19790416693382</v>
      </c>
      <c r="G23" s="174">
        <v>1.8475940972254026</v>
      </c>
      <c r="H23" s="174">
        <v>16.628346875028626</v>
      </c>
      <c r="I23" s="174">
        <v>0</v>
      </c>
      <c r="J23" s="174">
        <v>57.275417013987486</v>
      </c>
      <c r="K23" s="174">
        <v>412.9</v>
      </c>
      <c r="L23" s="174">
        <v>43.418461284796962</v>
      </c>
      <c r="M23" s="174">
        <v>44.34225833340966</v>
      </c>
      <c r="N23" s="174">
        <v>0</v>
      </c>
      <c r="O23" s="174">
        <v>0.92379704861270129</v>
      </c>
      <c r="P23" s="174">
        <v>13.856955729190521</v>
      </c>
      <c r="Q23" s="174">
        <v>0</v>
      </c>
      <c r="R23" s="174">
        <v>472.5</v>
      </c>
      <c r="S23" s="174">
        <v>0.92379704861270129</v>
      </c>
      <c r="T23" s="174">
        <v>119.2</v>
      </c>
      <c r="U23" s="174">
        <v>122.9</v>
      </c>
      <c r="V23" s="174">
        <v>7.3903763889016103</v>
      </c>
    </row>
    <row r="24" spans="1:22" ht="15">
      <c r="A24" s="179"/>
      <c r="B24" s="179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2"/>
    </row>
    <row r="25" spans="1:22" ht="21" thickBot="1">
      <c r="B25" s="415"/>
      <c r="C25" s="415"/>
      <c r="D25" s="415"/>
      <c r="F25" s="183"/>
      <c r="G25" s="184"/>
      <c r="H25" s="184"/>
      <c r="I25" s="184"/>
      <c r="J25" s="7"/>
      <c r="V25" s="185"/>
    </row>
    <row r="26" spans="1:22" ht="15" thickBot="1">
      <c r="B26" t="s">
        <v>116</v>
      </c>
      <c r="D26" s="186">
        <v>1432</v>
      </c>
      <c r="F26" s="416"/>
      <c r="G26" s="416"/>
      <c r="H26" s="416"/>
      <c r="I26" s="184"/>
      <c r="J26" s="7"/>
    </row>
    <row r="27" spans="1:22" ht="14.25">
      <c r="D27" s="187"/>
      <c r="F27" s="417"/>
      <c r="G27" s="417"/>
      <c r="H27" s="417"/>
      <c r="I27" s="184"/>
      <c r="J27" s="7"/>
    </row>
  </sheetData>
  <mergeCells count="14">
    <mergeCell ref="B25:D25"/>
    <mergeCell ref="F26:H26"/>
    <mergeCell ref="F27:H27"/>
    <mergeCell ref="A19:C19"/>
    <mergeCell ref="A20:C20"/>
    <mergeCell ref="A21:C21"/>
    <mergeCell ref="A22:C22"/>
    <mergeCell ref="A23:C23"/>
    <mergeCell ref="A18:C18"/>
    <mergeCell ref="A1:T1"/>
    <mergeCell ref="A3:A4"/>
    <mergeCell ref="B3:B4"/>
    <mergeCell ref="C3:C4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10" workbookViewId="0">
      <selection activeCell="A22" sqref="A22:IV22"/>
    </sheetView>
  </sheetViews>
  <sheetFormatPr defaultRowHeight="12.75"/>
  <cols>
    <col min="1" max="1" width="5.140625" customWidth="1"/>
    <col min="2" max="2" width="15.42578125" customWidth="1"/>
  </cols>
  <sheetData>
    <row r="1" spans="1:22" ht="27">
      <c r="A1" s="407" t="s">
        <v>117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137"/>
      <c r="V1" s="137"/>
    </row>
    <row r="2" spans="1:22" ht="21" thickBot="1">
      <c r="A2" s="188"/>
      <c r="B2" s="188"/>
      <c r="C2" s="138"/>
      <c r="D2" s="13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9"/>
      <c r="V2" s="189"/>
    </row>
    <row r="3" spans="1:22" ht="129.75">
      <c r="A3" s="408" t="s">
        <v>68</v>
      </c>
      <c r="B3" s="410" t="s">
        <v>69</v>
      </c>
      <c r="C3" s="412" t="s">
        <v>5</v>
      </c>
      <c r="D3" s="142" t="s">
        <v>70</v>
      </c>
      <c r="E3" s="143" t="s">
        <v>71</v>
      </c>
      <c r="F3" s="144" t="s">
        <v>72</v>
      </c>
      <c r="G3" s="144" t="s">
        <v>73</v>
      </c>
      <c r="H3" s="144" t="s">
        <v>74</v>
      </c>
      <c r="I3" s="144" t="s">
        <v>75</v>
      </c>
      <c r="J3" s="144" t="s">
        <v>76</v>
      </c>
      <c r="K3" s="190" t="s">
        <v>77</v>
      </c>
      <c r="L3" s="144" t="s">
        <v>78</v>
      </c>
      <c r="M3" s="144" t="s">
        <v>79</v>
      </c>
      <c r="N3" s="144" t="s">
        <v>80</v>
      </c>
      <c r="O3" s="144" t="s">
        <v>81</v>
      </c>
      <c r="P3" s="144" t="s">
        <v>82</v>
      </c>
      <c r="Q3" s="144" t="s">
        <v>83</v>
      </c>
      <c r="R3" s="144" t="s">
        <v>84</v>
      </c>
      <c r="S3" s="144" t="s">
        <v>85</v>
      </c>
      <c r="T3" s="144" t="s">
        <v>86</v>
      </c>
      <c r="U3" s="146" t="s">
        <v>87</v>
      </c>
      <c r="V3" s="191" t="s">
        <v>88</v>
      </c>
    </row>
    <row r="4" spans="1:22" ht="26.25" thickBot="1">
      <c r="A4" s="409"/>
      <c r="B4" s="411"/>
      <c r="C4" s="412"/>
      <c r="D4" s="149" t="s">
        <v>118</v>
      </c>
      <c r="E4" s="149" t="s">
        <v>89</v>
      </c>
      <c r="F4" s="150" t="s">
        <v>90</v>
      </c>
      <c r="G4" s="150" t="s">
        <v>91</v>
      </c>
      <c r="H4" s="150" t="s">
        <v>92</v>
      </c>
      <c r="I4" s="150" t="s">
        <v>93</v>
      </c>
      <c r="J4" s="150" t="s">
        <v>94</v>
      </c>
      <c r="K4" s="192" t="s">
        <v>95</v>
      </c>
      <c r="L4" s="150" t="s">
        <v>96</v>
      </c>
      <c r="M4" s="150" t="s">
        <v>97</v>
      </c>
      <c r="N4" s="150" t="s">
        <v>98</v>
      </c>
      <c r="O4" s="150" t="s">
        <v>99</v>
      </c>
      <c r="P4" s="150" t="s">
        <v>100</v>
      </c>
      <c r="Q4" s="150" t="s">
        <v>101</v>
      </c>
      <c r="R4" s="150" t="s">
        <v>102</v>
      </c>
      <c r="S4" s="150" t="s">
        <v>103</v>
      </c>
      <c r="T4" s="150" t="s">
        <v>104</v>
      </c>
      <c r="U4" s="152" t="s">
        <v>105</v>
      </c>
      <c r="V4" s="193" t="s">
        <v>106</v>
      </c>
    </row>
    <row r="5" spans="1:22" ht="15.75">
      <c r="A5" s="154">
        <v>1</v>
      </c>
      <c r="B5" s="155" t="s">
        <v>36</v>
      </c>
      <c r="C5" s="156">
        <v>34561.5</v>
      </c>
      <c r="D5" s="194">
        <f>'[2]за 6 м -с зак диаг'!D5*100000/$C5*2.011</f>
        <v>1000.8014698436122</v>
      </c>
      <c r="E5" s="195">
        <f>'[2]за 6 м -с зак диаг'!E5*100000/$C5*2.011</f>
        <v>0</v>
      </c>
      <c r="F5" s="195">
        <f>'[2]за 6 м -с зак диаг'!F5*100000/$C5*2.011</f>
        <v>133.82810352559932</v>
      </c>
      <c r="G5" s="195">
        <f>'[2]за 6 м -с зак диаг'!G5*100000/$C5*2.011</f>
        <v>0</v>
      </c>
      <c r="H5" s="195">
        <f>'[2]за 6 м -с зак диаг'!H5*100000/$C5*2.011</f>
        <v>17.455839590295561</v>
      </c>
      <c r="I5" s="195">
        <f>'[2]за 6 м -с зак диаг'!I5*100000/$C5*2.011</f>
        <v>5.8186131967651873</v>
      </c>
      <c r="J5" s="195">
        <f>'[2]за 6 м -с зак диаг'!J5*100000/$C5*2.011</f>
        <v>11.637226393530375</v>
      </c>
      <c r="K5" s="195">
        <f>'[2]за 6 м -с зак диаг'!K5*100000/$C5*2.011</f>
        <v>529.49380090563204</v>
      </c>
      <c r="L5" s="195">
        <f>'[2]за 6 м -с зак диаг'!L5*100000/$C5*2.011</f>
        <v>46.548905574121498</v>
      </c>
      <c r="M5" s="195">
        <f>'[2]за 6 м -с зак диаг'!M5*100000/$C5*2.011</f>
        <v>58.186131967651875</v>
      </c>
      <c r="N5" s="195">
        <f>'[2]за 6 м -с зак диаг'!N5*100000/$C5*2.011</f>
        <v>0</v>
      </c>
      <c r="O5" s="195">
        <f>'[2]за 6 м -с зак диаг'!O5*100000/$C5*2.011</f>
        <v>0</v>
      </c>
      <c r="P5" s="195">
        <f>'[2]за 6 м -с зак диаг'!P5*100000/$C5*2.011</f>
        <v>17.455839590295561</v>
      </c>
      <c r="Q5" s="195">
        <f>'[2]за 6 м -с зак диаг'!Q5*100000/$C5*2.011</f>
        <v>0</v>
      </c>
      <c r="R5" s="195">
        <v>653.59477124183002</v>
      </c>
      <c r="S5" s="195">
        <f>'[2]за 6 м -с зак диаг'!S5*100000/$C5*2.011</f>
        <v>11.637226393530375</v>
      </c>
      <c r="T5" s="195">
        <f>'[2]за 6 м -с зак диаг'!T5*100000/$C5*2.011</f>
        <v>46.548905574121498</v>
      </c>
      <c r="U5" s="195">
        <f>'[2]за 6 м -с зак диаг'!U5*100000/$C5*2.011</f>
        <v>116.37226393530375</v>
      </c>
      <c r="V5" s="195">
        <f>'[2]за 6 м -с зак диаг'!V5*100000/$C5*2.011</f>
        <v>0</v>
      </c>
    </row>
    <row r="6" spans="1:22" ht="15.75">
      <c r="A6" s="154">
        <v>2</v>
      </c>
      <c r="B6" s="155" t="s">
        <v>37</v>
      </c>
      <c r="C6" s="159">
        <v>8056</v>
      </c>
      <c r="D6" s="194">
        <f>'[2]за 6 м -с зак диаг'!D6*100000/$C6*2.011</f>
        <v>1323.026315789474</v>
      </c>
      <c r="E6" s="195">
        <f>'[2]за 6 м -с зак диаг'!E6*100000/$C6*2.011</f>
        <v>0</v>
      </c>
      <c r="F6" s="195">
        <f>'[2]за 6 м -с зак диаг'!F6*100000/$C6*2.011</f>
        <v>149.77656405163853</v>
      </c>
      <c r="G6" s="195">
        <f>'[2]за 6 м -с зак диаг'!G6*100000/$C6*2.011</f>
        <v>0</v>
      </c>
      <c r="H6" s="195">
        <f>'[2]за 6 м -с зак диаг'!H6*100000/$C6*2.011</f>
        <v>0</v>
      </c>
      <c r="I6" s="195">
        <f>'[2]за 6 м -с зак диаг'!I6*100000/$C6*2.011</f>
        <v>0</v>
      </c>
      <c r="J6" s="195">
        <f>'[2]за 6 м -с зак диаг'!J6*100000/$C6*2.011</f>
        <v>49.925521350546177</v>
      </c>
      <c r="K6" s="195">
        <f>'[2]за 6 м -с зак диаг'!K6*100000/$C6*2.011</f>
        <v>599.10625620655412</v>
      </c>
      <c r="L6" s="195">
        <f>'[2]за 6 м -с зак диаг'!L6*100000/$C6*2.011</f>
        <v>49.925521350546177</v>
      </c>
      <c r="M6" s="195">
        <f>'[2]за 6 м -с зак диаг'!M6*100000/$C6*2.011</f>
        <v>174.73932472691163</v>
      </c>
      <c r="N6" s="195">
        <f>'[2]за 6 м -с зак диаг'!N6*100000/$C6*2.011</f>
        <v>0</v>
      </c>
      <c r="O6" s="195">
        <f>'[2]за 6 м -с зак диаг'!O6*100000/$C6*2.011</f>
        <v>24.962760675273088</v>
      </c>
      <c r="P6" s="195">
        <f>'[2]за 6 м -с зак диаг'!P6*100000/$C6*2.011</f>
        <v>0</v>
      </c>
      <c r="Q6" s="195">
        <f>'[2]за 6 м -с зак диаг'!Q6*100000/$C6*2.011</f>
        <v>0</v>
      </c>
      <c r="R6" s="195">
        <v>5555.5555555555557</v>
      </c>
      <c r="S6" s="195">
        <f>'[2]за 6 м -с зак диаг'!S6*100000/$C6*2.011</f>
        <v>0</v>
      </c>
      <c r="T6" s="195">
        <f>'[2]за 6 м -с зак диаг'!T6*100000/$C6*2.011</f>
        <v>0</v>
      </c>
      <c r="U6" s="195">
        <f>'[2]за 6 м -с зак диаг'!U6*100000/$C6*2.011</f>
        <v>224.66484607745781</v>
      </c>
      <c r="V6" s="195">
        <f>'[2]за 6 м -с зак диаг'!V6*100000/$C6*2.011</f>
        <v>0</v>
      </c>
    </row>
    <row r="7" spans="1:22" ht="15.75">
      <c r="A7" s="154">
        <v>3</v>
      </c>
      <c r="B7" s="155" t="s">
        <v>38</v>
      </c>
      <c r="C7" s="159">
        <v>12383.5</v>
      </c>
      <c r="D7" s="194">
        <f>'[2]за 6 м -с зак диаг'!D7*100000/$C7*2.011</f>
        <v>1591.456373400089</v>
      </c>
      <c r="E7" s="195">
        <f>'[2]за 6 м -с зак диаг'!E7*100000/$C7*2.011</f>
        <v>16.239350748980499</v>
      </c>
      <c r="F7" s="195">
        <f>'[2]за 6 м -с зак диаг'!F7*100000/$C7*2.011</f>
        <v>113.67545524286349</v>
      </c>
      <c r="G7" s="195">
        <f>'[2]за 6 м -с зак диаг'!G7*100000/$C7*2.011</f>
        <v>0</v>
      </c>
      <c r="H7" s="195">
        <f>'[2]за 6 м -с зак диаг'!H7*100000/$C7*2.011</f>
        <v>81.196753744902495</v>
      </c>
      <c r="I7" s="195">
        <f>'[2]за 6 м -с зак диаг'!I7*100000/$C7*2.011</f>
        <v>0</v>
      </c>
      <c r="J7" s="195">
        <f>'[2]за 6 м -с зак диаг'!J7*100000/$C7*2.011</f>
        <v>162.39350748980499</v>
      </c>
      <c r="K7" s="195">
        <f>'[2]за 6 м -с зак диаг'!K7*100000/$C7*2.011</f>
        <v>454.70182097145397</v>
      </c>
      <c r="L7" s="195">
        <f>'[2]за 6 м -с зак диаг'!L7*100000/$C7*2.011</f>
        <v>64.957402995921996</v>
      </c>
      <c r="M7" s="195">
        <f>'[2]за 6 м -с зак диаг'!M7*100000/$C7*2.011</f>
        <v>211.11155973674647</v>
      </c>
      <c r="N7" s="195">
        <f>'[2]за 6 м -с зак диаг'!N7*100000/$C7*2.011</f>
        <v>16.239350748980499</v>
      </c>
      <c r="O7" s="195">
        <f>'[2]за 6 м -с зак диаг'!O7*100000/$C7*2.011</f>
        <v>0</v>
      </c>
      <c r="P7" s="195">
        <f>'[2]за 6 м -с зак диаг'!P7*100000/$C7*2.011</f>
        <v>64.957402995921996</v>
      </c>
      <c r="Q7" s="195">
        <f>'[2]за 6 м -с зак диаг'!Q7*100000/$C7*2.011</f>
        <v>0</v>
      </c>
      <c r="R7" s="195">
        <v>0</v>
      </c>
      <c r="S7" s="195">
        <f>'[2]за 6 м -с зак диаг'!S7*100000/$C7*2.011</f>
        <v>0</v>
      </c>
      <c r="T7" s="195">
        <f>'[2]за 6 м -с зак диаг'!T7*100000/$C7*2.011</f>
        <v>162.39350748980499</v>
      </c>
      <c r="U7" s="195">
        <f>'[2]за 6 м -с зак диаг'!U7*100000/$C7*2.011</f>
        <v>243.59026123470747</v>
      </c>
      <c r="V7" s="195">
        <f>'[2]за 6 м -с зак диаг'!V7*100000/$C7*2.011</f>
        <v>0</v>
      </c>
    </row>
    <row r="8" spans="1:22" ht="15.75">
      <c r="A8" s="154">
        <v>4</v>
      </c>
      <c r="B8" s="155" t="s">
        <v>39</v>
      </c>
      <c r="C8" s="159">
        <v>13705</v>
      </c>
      <c r="D8" s="194">
        <f>'[2]за 6 м -с зак диаг'!D8*100000/$C8*2.011</f>
        <v>997.79642466253199</v>
      </c>
      <c r="E8" s="195">
        <f>'[2]за 6 м -с зак диаг'!E8*100000/$C8*2.011</f>
        <v>0</v>
      </c>
      <c r="F8" s="195">
        <f>'[2]за 6 м -с зак диаг'!F8*100000/$C8*2.011</f>
        <v>132.06129149945278</v>
      </c>
      <c r="G8" s="195">
        <f>'[2]за 6 м -с зак диаг'!G8*100000/$C8*2.011</f>
        <v>0</v>
      </c>
      <c r="H8" s="195">
        <f>'[2]за 6 м -с зак диаг'!H8*100000/$C8*2.011</f>
        <v>29.346953666545058</v>
      </c>
      <c r="I8" s="195">
        <f>'[2]за 6 м -с зак диаг'!I8*100000/$C8*2.011</f>
        <v>0</v>
      </c>
      <c r="J8" s="195">
        <f>'[2]за 6 м -с зак диаг'!J8*100000/$C8*2.011</f>
        <v>117.38781466618023</v>
      </c>
      <c r="K8" s="195">
        <f>'[2]за 6 м -с зак диаг'!K8*100000/$C8*2.011</f>
        <v>264.12258299890556</v>
      </c>
      <c r="L8" s="195">
        <f>'[2]за 6 м -с зак диаг'!L8*100000/$C8*2.011</f>
        <v>29.346953666545058</v>
      </c>
      <c r="M8" s="195">
        <f>'[2]за 6 м -с зак диаг'!M8*100000/$C8*2.011</f>
        <v>44.020430499817586</v>
      </c>
      <c r="N8" s="195">
        <f>'[2]за 6 м -с зак диаг'!N8*100000/$C8*2.011</f>
        <v>14.673476833272529</v>
      </c>
      <c r="O8" s="195">
        <f>'[2]за 6 м -с зак диаг'!O8*100000/$C8*2.011</f>
        <v>0</v>
      </c>
      <c r="P8" s="195">
        <f>'[2]за 6 м -с зак диаг'!P8*100000/$C8*2.011</f>
        <v>73.367384166362655</v>
      </c>
      <c r="Q8" s="195">
        <f>'[2]за 6 м -с зак диаг'!Q8*100000/$C8*2.011</f>
        <v>0</v>
      </c>
      <c r="R8" s="195">
        <v>1098.901098901099</v>
      </c>
      <c r="S8" s="195">
        <f>'[2]за 6 м -с зак диаг'!S8*100000/$C8*2.011</f>
        <v>0</v>
      </c>
      <c r="T8" s="195">
        <f>'[2]за 6 м -с зак диаг'!T8*100000/$C8*2.011</f>
        <v>58.693907333090117</v>
      </c>
      <c r="U8" s="195">
        <f>'[2]за 6 м -с зак диаг'!U8*100000/$C8*2.011</f>
        <v>220.10215249908794</v>
      </c>
      <c r="V8" s="195">
        <f>'[2]за 6 м -с зак диаг'!V8*100000/$C8*2.011</f>
        <v>0</v>
      </c>
    </row>
    <row r="9" spans="1:22" ht="15.75">
      <c r="A9" s="154">
        <v>5</v>
      </c>
      <c r="B9" s="155" t="s">
        <v>40</v>
      </c>
      <c r="C9" s="159">
        <v>14125</v>
      </c>
      <c r="D9" s="194">
        <f>'[2]за 6 м -с зак диаг'!D9*100000/$C9*2.011</f>
        <v>1509.1398230088496</v>
      </c>
      <c r="E9" s="195">
        <f>'[2]за 6 м -с зак диаг'!E9*100000/$C9*2.011</f>
        <v>14.237168141592923</v>
      </c>
      <c r="F9" s="195">
        <f>'[2]за 6 м -с зак диаг'!F9*100000/$C9*2.011</f>
        <v>128.13451327433629</v>
      </c>
      <c r="G9" s="195">
        <f>'[2]за 6 м -с зак диаг'!G9*100000/$C9*2.011</f>
        <v>0</v>
      </c>
      <c r="H9" s="195">
        <f>'[2]за 6 м -с зак диаг'!H9*100000/$C9*2.011</f>
        <v>0</v>
      </c>
      <c r="I9" s="195">
        <f>'[2]за 6 м -с зак диаг'!I9*100000/$C9*2.011</f>
        <v>0</v>
      </c>
      <c r="J9" s="195">
        <f>'[2]за 6 м -с зак диаг'!J9*100000/$C9*2.011</f>
        <v>28.474336283185846</v>
      </c>
      <c r="K9" s="195">
        <f>'[2]за 6 м -с зак диаг'!K9*100000/$C9*2.011</f>
        <v>370.16637168141591</v>
      </c>
      <c r="L9" s="195">
        <f>'[2]за 6 м -с зак диаг'!L9*100000/$C9*2.011</f>
        <v>56.948672566371691</v>
      </c>
      <c r="M9" s="195">
        <f>'[2]за 6 м -с зак диаг'!M9*100000/$C9*2.011</f>
        <v>99.66017699115045</v>
      </c>
      <c r="N9" s="195">
        <f>'[2]за 6 м -с зак диаг'!N9*100000/$C9*2.011</f>
        <v>0</v>
      </c>
      <c r="O9" s="195">
        <f>'[2]за 6 м -с зак диаг'!O9*100000/$C9*2.011</f>
        <v>0</v>
      </c>
      <c r="P9" s="195">
        <f>'[2]за 6 м -с зак диаг'!P9*100000/$C9*2.011</f>
        <v>142.3716814159292</v>
      </c>
      <c r="Q9" s="195">
        <f>'[2]за 6 м -с зак диаг'!Q9*100000/$C9*2.011</f>
        <v>0</v>
      </c>
      <c r="R9" s="195">
        <v>0</v>
      </c>
      <c r="S9" s="195">
        <f>'[2]за 6 м -с зак диаг'!S9*100000/$C9*2.011</f>
        <v>0</v>
      </c>
      <c r="T9" s="195">
        <f>'[2]за 6 м -с зак диаг'!T9*100000/$C9*2.011</f>
        <v>427.11504424778764</v>
      </c>
      <c r="U9" s="195">
        <f>'[2]за 6 м -с зак диаг'!U9*100000/$C9*2.011</f>
        <v>242.03185840707965</v>
      </c>
      <c r="V9" s="195">
        <f>'[2]за 6 м -с зак диаг'!V9*100000/$C9*2.011</f>
        <v>14.237168141592923</v>
      </c>
    </row>
    <row r="10" spans="1:22" ht="15.75">
      <c r="A10" s="154">
        <v>6</v>
      </c>
      <c r="B10" s="155" t="s">
        <v>41</v>
      </c>
      <c r="C10" s="159">
        <v>11777.5</v>
      </c>
      <c r="D10" s="194">
        <f>'[2]за 6 м -с зак диаг'!D10*100000/$C10*2.011</f>
        <v>973.27106771386116</v>
      </c>
      <c r="E10" s="195">
        <f>'[2]за 6 м -с зак диаг'!E10*100000/$C10*2.011</f>
        <v>0</v>
      </c>
      <c r="F10" s="195">
        <f>'[2]за 6 м -с зак диаг'!F10*100000/$C10*2.011</f>
        <v>187.8242411377627</v>
      </c>
      <c r="G10" s="195">
        <f>'[2]за 6 м -с зак диаг'!G10*100000/$C10*2.011</f>
        <v>0</v>
      </c>
      <c r="H10" s="195">
        <f>'[2]за 6 м -с зак диаг'!H10*100000/$C10*2.011</f>
        <v>0</v>
      </c>
      <c r="I10" s="195">
        <f>'[2]за 6 м -с зак диаг'!I10*100000/$C10*2.011</f>
        <v>0</v>
      </c>
      <c r="J10" s="195">
        <f>'[2]за 6 м -с зак диаг'!J10*100000/$C10*2.011</f>
        <v>17.07493101252388</v>
      </c>
      <c r="K10" s="195">
        <f>'[2]за 6 м -с зак диаг'!K10*100000/$C10*2.011</f>
        <v>461.02313733814481</v>
      </c>
      <c r="L10" s="195">
        <f>'[2]за 6 м -с зак диаг'!L10*100000/$C10*2.011</f>
        <v>17.07493101252388</v>
      </c>
      <c r="M10" s="195">
        <f>'[2]за 6 м -с зак диаг'!M10*100000/$C10*2.011</f>
        <v>51.224793037571644</v>
      </c>
      <c r="N10" s="195">
        <f>'[2]за 6 м -с зак диаг'!N10*100000/$C10*2.011</f>
        <v>0</v>
      </c>
      <c r="O10" s="195">
        <f>'[2]за 6 м -с зак диаг'!O10*100000/$C10*2.011</f>
        <v>0</v>
      </c>
      <c r="P10" s="195">
        <f>'[2]за 6 м -с зак диаг'!P10*100000/$C10*2.011</f>
        <v>17.07493101252388</v>
      </c>
      <c r="Q10" s="195">
        <f>'[2]за 6 м -с зак диаг'!Q10*100000/$C10*2.011</f>
        <v>0</v>
      </c>
      <c r="R10" s="195">
        <v>0</v>
      </c>
      <c r="S10" s="195">
        <f>'[2]за 6 м -с зак диаг'!S10*100000/$C10*2.011</f>
        <v>0</v>
      </c>
      <c r="T10" s="195">
        <f>'[2]за 6 м -с зак диаг'!T10*100000/$C10*2.011</f>
        <v>68.29972405009552</v>
      </c>
      <c r="U10" s="195">
        <f>'[2]за 6 м -с зак диаг'!U10*100000/$C10*2.011</f>
        <v>153.67437911271492</v>
      </c>
      <c r="V10" s="195">
        <f>'[2]за 6 м -с зак диаг'!V10*100000/$C10*2.011</f>
        <v>0</v>
      </c>
    </row>
    <row r="11" spans="1:22" ht="15.75">
      <c r="A11" s="154">
        <v>7</v>
      </c>
      <c r="B11" s="155" t="s">
        <v>42</v>
      </c>
      <c r="C11" s="159">
        <v>19668</v>
      </c>
      <c r="D11" s="194">
        <f>'[2]за 6 м -с зак диаг'!D11*100000/$C11*2.011</f>
        <v>664.60748423835685</v>
      </c>
      <c r="E11" s="195">
        <f>'[2]за 6 м -с зак диаг'!E11*100000/$C11*2.011</f>
        <v>0</v>
      </c>
      <c r="F11" s="195">
        <f>'[2]за 6 м -с зак диаг'!F11*100000/$C11*2.011</f>
        <v>92.022574740695561</v>
      </c>
      <c r="G11" s="195">
        <f>'[2]за 6 м -с зак диаг'!G11*100000/$C11*2.011</f>
        <v>0</v>
      </c>
      <c r="H11" s="195">
        <f>'[2]за 6 м -с зак диаг'!H11*100000/$C11*2.011</f>
        <v>20.449461053487898</v>
      </c>
      <c r="I11" s="195">
        <f>'[2]за 6 м -с зак диаг'!I11*100000/$C11*2.011</f>
        <v>0</v>
      </c>
      <c r="J11" s="195">
        <f>'[2]за 6 м -с зак диаг'!J11*100000/$C11*2.011</f>
        <v>10.224730526743949</v>
      </c>
      <c r="K11" s="195">
        <f>'[2]за 6 м -с зак диаг'!K11*100000/$C11*2.011</f>
        <v>265.84299369534267</v>
      </c>
      <c r="L11" s="195">
        <f>'[2]за 6 м -с зак диаг'!L11*100000/$C11*2.011</f>
        <v>51.12365263371975</v>
      </c>
      <c r="M11" s="195">
        <f>'[2]за 6 м -с зак диаг'!M11*100000/$C11*2.011</f>
        <v>30.674191580231849</v>
      </c>
      <c r="N11" s="195">
        <f>'[2]за 6 м -с зак диаг'!N11*100000/$C11*2.011</f>
        <v>0</v>
      </c>
      <c r="O11" s="195">
        <f>'[2]за 6 м -с зак диаг'!O11*100000/$C11*2.011</f>
        <v>0</v>
      </c>
      <c r="P11" s="195">
        <f>'[2]за 6 м -с зак диаг'!P11*100000/$C11*2.011</f>
        <v>10.224730526743949</v>
      </c>
      <c r="Q11" s="195">
        <f>'[2]за 6 м -с зак диаг'!Q11*100000/$C11*2.011</f>
        <v>0</v>
      </c>
      <c r="R11" s="195">
        <v>2352.9411764705883</v>
      </c>
      <c r="S11" s="195">
        <f>'[2]за 6 м -с зак диаг'!S11*100000/$C11*2.011</f>
        <v>0</v>
      </c>
      <c r="T11" s="195">
        <f>'[2]за 6 м -с зак диаг'!T11*100000/$C11*2.011</f>
        <v>10.224730526743949</v>
      </c>
      <c r="U11" s="195">
        <f>'[2]за 6 м -с зак диаг'!U11*100000/$C11*2.011</f>
        <v>132.92149684767134</v>
      </c>
      <c r="V11" s="195">
        <f>'[2]за 6 м -с зак диаг'!V11*100000/$C11*2.011</f>
        <v>0</v>
      </c>
    </row>
    <row r="12" spans="1:22" ht="15.75">
      <c r="A12" s="154">
        <v>8</v>
      </c>
      <c r="B12" s="155" t="s">
        <v>43</v>
      </c>
      <c r="C12" s="159">
        <v>14605</v>
      </c>
      <c r="D12" s="194">
        <f>'[2]за 6 м -с зак диаг'!D12*100000/$C12*2.011</f>
        <v>936.30948305374875</v>
      </c>
      <c r="E12" s="195">
        <f>'[2]за 6 м -с зак диаг'!E12*100000/$C12*2.011</f>
        <v>0</v>
      </c>
      <c r="F12" s="195">
        <f>'[2]за 6 м -с зак диаг'!F12*100000/$C12*2.011</f>
        <v>82.615542622389597</v>
      </c>
      <c r="G12" s="195">
        <f>'[2]за 6 м -с зак диаг'!G12*100000/$C12*2.011</f>
        <v>0</v>
      </c>
      <c r="H12" s="195">
        <f>'[2]за 6 м -с зак диаг'!H12*100000/$C12*2.011</f>
        <v>27.538514207463201</v>
      </c>
      <c r="I12" s="195">
        <f>'[2]за 6 м -с зак диаг'!I12*100000/$C12*2.011</f>
        <v>0</v>
      </c>
      <c r="J12" s="195">
        <f>'[2]за 6 м -с зак диаг'!J12*100000/$C12*2.011</f>
        <v>27.538514207463201</v>
      </c>
      <c r="K12" s="195">
        <f>'[2]за 6 м -с зак диаг'!K12*100000/$C12*2.011</f>
        <v>344.23142759328999</v>
      </c>
      <c r="L12" s="195">
        <f>'[2]за 6 м -с зак диаг'!L12*100000/$C12*2.011</f>
        <v>27.538514207463201</v>
      </c>
      <c r="M12" s="195">
        <f>'[2]за 6 м -с зак диаг'!M12*100000/$C12*2.011</f>
        <v>13.769257103731601</v>
      </c>
      <c r="N12" s="195">
        <f>'[2]за 6 м -с зак диаг'!N12*100000/$C12*2.011</f>
        <v>0</v>
      </c>
      <c r="O12" s="195">
        <f>'[2]за 6 м -с зак диаг'!O12*100000/$C12*2.011</f>
        <v>13.769257103731601</v>
      </c>
      <c r="P12" s="195">
        <f>'[2]за 6 м -с зак диаг'!P12*100000/$C12*2.011</f>
        <v>27.538514207463201</v>
      </c>
      <c r="Q12" s="195">
        <f>'[2]за 6 м -с зак диаг'!Q12*100000/$C12*2.011</f>
        <v>0</v>
      </c>
      <c r="R12" s="195">
        <v>0</v>
      </c>
      <c r="S12" s="195">
        <f>'[2]за 6 м -с зак диаг'!S12*100000/$C12*2.011</f>
        <v>0</v>
      </c>
      <c r="T12" s="195">
        <f>'[2]за 6 м -с зак диаг'!T12*100000/$C12*2.011</f>
        <v>179.0003423485108</v>
      </c>
      <c r="U12" s="195">
        <f>'[2]за 6 м -с зак диаг'!U12*100000/$C12*2.011</f>
        <v>192.7695994522424</v>
      </c>
      <c r="V12" s="195">
        <f>'[2]за 6 м -с зак диаг'!V12*100000/$C12*2.011</f>
        <v>0</v>
      </c>
    </row>
    <row r="13" spans="1:22" ht="15.75">
      <c r="A13" s="154">
        <v>9</v>
      </c>
      <c r="B13" s="155" t="s">
        <v>44</v>
      </c>
      <c r="C13" s="159">
        <v>16117.5</v>
      </c>
      <c r="D13" s="194">
        <f>'[2]за 6 м -с зак диаг'!D13*100000/$C13*2.011</f>
        <v>1285.1434775864743</v>
      </c>
      <c r="E13" s="195">
        <f>'[2]за 6 м -с зак диаг'!E13*100000/$C13*2.011</f>
        <v>37.431363424848769</v>
      </c>
      <c r="F13" s="195">
        <f>'[2]за 6 м -с зак диаг'!F13*100000/$C13*2.011</f>
        <v>124.77121141616257</v>
      </c>
      <c r="G13" s="195">
        <f>'[2]за 6 м -с зак диаг'!G13*100000/$C13*2.011</f>
        <v>0</v>
      </c>
      <c r="H13" s="195">
        <f>'[2]за 6 м -с зак диаг'!H13*100000/$C13*2.011</f>
        <v>0</v>
      </c>
      <c r="I13" s="195">
        <f>'[2]за 6 м -с зак диаг'!I13*100000/$C13*2.011</f>
        <v>0</v>
      </c>
      <c r="J13" s="195">
        <f>'[2]за 6 м -с зак диаг'!J13*100000/$C13*2.011</f>
        <v>24.95424228323251</v>
      </c>
      <c r="K13" s="195">
        <f>'[2]за 6 м -с зак диаг'!K13*100000/$C13*2.011</f>
        <v>524.03908794788276</v>
      </c>
      <c r="L13" s="195">
        <f>'[2]за 6 м -с зак диаг'!L13*100000/$C13*2.011</f>
        <v>87.339847991313789</v>
      </c>
      <c r="M13" s="195">
        <f>'[2]за 6 м -с зак диаг'!M13*100000/$C13*2.011</f>
        <v>49.90848456646502</v>
      </c>
      <c r="N13" s="195">
        <f>'[2]за 6 м -с зак диаг'!N13*100000/$C13*2.011</f>
        <v>0</v>
      </c>
      <c r="O13" s="195">
        <f>'[2]за 6 м -с зак диаг'!O13*100000/$C13*2.011</f>
        <v>0</v>
      </c>
      <c r="P13" s="195">
        <f>'[2]за 6 м -с зак диаг'!P13*100000/$C13*2.011</f>
        <v>12.477121141616255</v>
      </c>
      <c r="Q13" s="195">
        <f>'[2]за 6 м -с зак диаг'!Q13*100000/$C13*2.011</f>
        <v>0</v>
      </c>
      <c r="R13" s="195">
        <v>1041.6666666666667</v>
      </c>
      <c r="S13" s="195">
        <f>'[2]за 6 м -с зак диаг'!S13*100000/$C13*2.011</f>
        <v>0</v>
      </c>
      <c r="T13" s="195">
        <f>'[2]за 6 м -с зак диаг'!T13*100000/$C13*2.011</f>
        <v>199.63393826586008</v>
      </c>
      <c r="U13" s="195">
        <f>'[2]за 6 м -с зак диаг'!U13*100000/$C13*2.011</f>
        <v>212.11105940747638</v>
      </c>
      <c r="V13" s="195">
        <f>'[2]за 6 м -с зак диаг'!V13*100000/$C13*2.011</f>
        <v>12.477121141616255</v>
      </c>
    </row>
    <row r="14" spans="1:22" ht="15.75">
      <c r="A14" s="154">
        <v>10</v>
      </c>
      <c r="B14" s="161" t="s">
        <v>45</v>
      </c>
      <c r="C14" s="159">
        <v>10749</v>
      </c>
      <c r="D14" s="194">
        <f>'[2]за 6 м -с зак диаг'!D14*100000/$C14*2.011</f>
        <v>1290.9014792073681</v>
      </c>
      <c r="E14" s="195">
        <f>'[2]за 6 м -с зак диаг'!E14*100000/$C14*2.011</f>
        <v>56.126151269885575</v>
      </c>
      <c r="F14" s="195">
        <f>'[2]за 6 м -с зак диаг'!F14*100000/$C14*2.011</f>
        <v>205.79588798958045</v>
      </c>
      <c r="G14" s="195">
        <f>'[2]за 6 м -с зак диаг'!G14*100000/$C14*2.011</f>
        <v>0</v>
      </c>
      <c r="H14" s="195">
        <f>'[2]за 6 м -с зак диаг'!H14*100000/$C14*2.011</f>
        <v>18.708717089961858</v>
      </c>
      <c r="I14" s="195">
        <f>'[2]за 6 м -с зак диаг'!I14*100000/$C14*2.011</f>
        <v>0</v>
      </c>
      <c r="J14" s="195">
        <f>'[2]за 6 м -с зак диаг'!J14*100000/$C14*2.011</f>
        <v>205.79588798958045</v>
      </c>
      <c r="K14" s="195">
        <f>'[2]за 6 м -с зак диаг'!K14*100000/$C14*2.011</f>
        <v>411.5917759791609</v>
      </c>
      <c r="L14" s="195">
        <f>'[2]за 6 м -с зак диаг'!L14*100000/$C14*2.011</f>
        <v>37.417434179923717</v>
      </c>
      <c r="M14" s="195">
        <f>'[2]за 6 м -с зак диаг'!M14*100000/$C14*2.011</f>
        <v>37.417434179923717</v>
      </c>
      <c r="N14" s="195">
        <f>'[2]за 6 м -с зак диаг'!N14*100000/$C14*2.011</f>
        <v>18.708717089961858</v>
      </c>
      <c r="O14" s="195">
        <f>'[2]за 6 м -с зак диаг'!O14*100000/$C14*2.011</f>
        <v>0</v>
      </c>
      <c r="P14" s="195">
        <f>'[2]за 6 м -с зак диаг'!P14*100000/$C14*2.011</f>
        <v>18.708717089961858</v>
      </c>
      <c r="Q14" s="195">
        <f>'[2]за 6 м -с зак диаг'!Q14*100000/$C14*2.011</f>
        <v>0</v>
      </c>
      <c r="R14" s="195">
        <v>0</v>
      </c>
      <c r="S14" s="195">
        <f>'[2]за 6 м -с зак диаг'!S14*100000/$C14*2.011</f>
        <v>0</v>
      </c>
      <c r="T14" s="195">
        <f>'[2]за 6 м -с зак диаг'!T14*100000/$C14*2.011</f>
        <v>130.96101962973299</v>
      </c>
      <c r="U14" s="195">
        <f>'[2]за 6 м -с зак диаг'!U14*100000/$C14*2.011</f>
        <v>149.66973671969487</v>
      </c>
      <c r="V14" s="195">
        <f>'[2]за 6 м -с зак диаг'!V14*100000/$C14*2.011</f>
        <v>37.417434179923717</v>
      </c>
    </row>
    <row r="15" spans="1:22" ht="15.75">
      <c r="A15" s="163" t="s">
        <v>107</v>
      </c>
      <c r="B15" s="164" t="s">
        <v>46</v>
      </c>
      <c r="C15" s="165">
        <v>155748</v>
      </c>
      <c r="D15" s="196">
        <f>'[2]за 6 м '!D15*100000/'[2]за 6 м '!$C15*2.011</f>
        <v>1109.1307753550609</v>
      </c>
      <c r="E15" s="197">
        <f>'[2]за 6 м '!E15*100000/'[2]за 6 м '!$C15*2.011</f>
        <v>10.329506638929553</v>
      </c>
      <c r="F15" s="197">
        <f>'[2]за 6 м '!F15*100000/'[2]за 6 м '!$C15*2.011</f>
        <v>130.41002131648563</v>
      </c>
      <c r="G15" s="197">
        <f>'[2]за 6 м '!G15*100000/'[2]за 6 м '!$C15*2.017</f>
        <v>0</v>
      </c>
      <c r="H15" s="197">
        <f>'[2]за 6 м '!H15*100000/'[2]за 6 м '!$C15*2.011</f>
        <v>19.367824947992911</v>
      </c>
      <c r="I15" s="197">
        <f>'[2]за 6 м '!I15*100000/'[2]за 6 м '!$C15*2.011</f>
        <v>1.2911883298661941</v>
      </c>
      <c r="J15" s="197">
        <f>'[2]за 6 м '!J15*100000/'[2]за 6 м '!$C15*2.011</f>
        <v>54.229909854380153</v>
      </c>
      <c r="K15" s="197">
        <f>'[2]за 6 м '!K15*100000/'[2]за 6 м '!$C15*2.011</f>
        <v>423.50977219611167</v>
      </c>
      <c r="L15" s="197">
        <f>'[2]за 6 м '!L15*100000/'[2]за 6 м '!$C15*2.011</f>
        <v>46.482779875182992</v>
      </c>
      <c r="M15" s="197">
        <f>'[2]за 6 м '!M15*100000/'[2]за 6 м '!$C15*2.011</f>
        <v>67.141793153042101</v>
      </c>
      <c r="N15" s="197">
        <f>'[2]за 6 м '!N15*100000/'[2]за 6 м '!$C15*2.011</f>
        <v>2.5823766597323883</v>
      </c>
      <c r="O15" s="197">
        <f>'[2]за 6 м '!O15*100000/'[2]за 6 м '!$C15*2.011</f>
        <v>2.5823766597323883</v>
      </c>
      <c r="P15" s="197">
        <f>'[2]за 6 м '!P15*100000/'[2]за 6 м '!$C15*2.011</f>
        <v>37.444461566119628</v>
      </c>
      <c r="Q15" s="197">
        <f>'[2]за 6 м '!Q15*100000/'[2]за 6 м '!$C15*2.011</f>
        <v>0</v>
      </c>
      <c r="R15" s="198">
        <v>979.32535364526655</v>
      </c>
      <c r="S15" s="197">
        <f>'[2]за 6 м '!S15*100000/'[2]за 6 м '!$C15*2.011</f>
        <v>2.5823766597323883</v>
      </c>
      <c r="T15" s="197">
        <f>'[2]за 6 м '!T15*100000/'[2]за 6 м '!$C15*2.011</f>
        <v>142.03071628528136</v>
      </c>
      <c r="U15" s="197">
        <f>'[2]за 6 м '!U15*100000/'[2]за 6 м '!$C15*2.011</f>
        <v>169.14567121247143</v>
      </c>
      <c r="V15" s="197">
        <f>'[2]за 6 м '!V15*100000/'[2]за 6 м '!$C15*2.011</f>
        <v>5.1647533194647766</v>
      </c>
    </row>
    <row r="16" spans="1:22" ht="15.75">
      <c r="A16" s="154">
        <v>11</v>
      </c>
      <c r="B16" s="155" t="s">
        <v>108</v>
      </c>
      <c r="C16" s="159">
        <v>64578.5</v>
      </c>
      <c r="D16" s="194">
        <f>'[2]за 6 м -с зак диаг'!D16*100000/$C16*2.011</f>
        <v>884.3872186563641</v>
      </c>
      <c r="E16" s="195">
        <f>'[2]за 6 м -с зак диаг'!E16*100000/$C16*2.011</f>
        <v>24.912316018489129</v>
      </c>
      <c r="F16" s="195">
        <f>'[2]за 6 м -с зак диаг'!F16*100000/$C16*2.011</f>
        <v>214.86872565946871</v>
      </c>
      <c r="G16" s="195">
        <f>'[2]за 6 м -с зак диаг'!G16*100000/$C16*2.011</f>
        <v>0</v>
      </c>
      <c r="H16" s="195">
        <f>'[2]за 6 м -с зак диаг'!H16*100000/$C16*2.011</f>
        <v>21.798276516177985</v>
      </c>
      <c r="I16" s="195">
        <f>'[2]за 6 м -с зак диаг'!I16*100000/$C16*2.011</f>
        <v>0</v>
      </c>
      <c r="J16" s="195">
        <f>'[2]за 6 м -с зак диаг'!J16*100000/$C16*2.011</f>
        <v>43.59655303235597</v>
      </c>
      <c r="K16" s="195">
        <f>'[2]за 6 м -с зак диаг'!K16*100000/$C16*2.011</f>
        <v>317.63202923573635</v>
      </c>
      <c r="L16" s="195">
        <f>'[2]за 6 м -с зак диаг'!L16*100000/$C16*2.011</f>
        <v>40.482513530044834</v>
      </c>
      <c r="M16" s="195">
        <f>'[2]за 6 м -с зак диаг'!M16*100000/$C16*2.011</f>
        <v>52.938671539289395</v>
      </c>
      <c r="N16" s="195">
        <f>'[2]за 6 м -с зак диаг'!N16*100000/$C16*2.011</f>
        <v>0</v>
      </c>
      <c r="O16" s="195">
        <f>'[2]за 6 м -с зак диаг'!O16*100000/$C16*2.011</f>
        <v>0</v>
      </c>
      <c r="P16" s="195">
        <f>'[2]за 6 м -с зак диаг'!P16*100000/$C16*2.011</f>
        <v>3.1140395023111411</v>
      </c>
      <c r="Q16" s="195">
        <f>'[2]за 6 м -с зак диаг'!Q16*100000/$C16*2.011</f>
        <v>0</v>
      </c>
      <c r="R16" s="195">
        <v>0</v>
      </c>
      <c r="S16" s="195">
        <f>'[2]за 6 м -с зак диаг'!S16*100000/$C16*2.011</f>
        <v>3.1140395023111411</v>
      </c>
      <c r="T16" s="195">
        <f>'[2]за 6 м -с зак диаг'!T16*100000/$C16*2.011</f>
        <v>59.166750543911675</v>
      </c>
      <c r="U16" s="195">
        <f>'[2]за 6 м -с зак диаг'!U16*100000/$C16*2.011</f>
        <v>102.76330357626765</v>
      </c>
      <c r="V16" s="195">
        <f>'[2]за 6 м -с зак диаг'!V16*100000/$C16*2.011</f>
        <v>12.456158009244565</v>
      </c>
    </row>
    <row r="17" spans="1:22" ht="18">
      <c r="A17" s="435" t="s">
        <v>119</v>
      </c>
      <c r="B17" s="436"/>
      <c r="C17" s="168">
        <v>220326.5</v>
      </c>
      <c r="D17" s="196">
        <f>'[2]за 6 м -с зак диаг'!D17*100000/$C17*2.011</f>
        <v>1043.2576199413143</v>
      </c>
      <c r="E17" s="198">
        <f>'[2]за 6 м -с зак диаг'!E17*100000/$C17*2.011</f>
        <v>14.603781206527588</v>
      </c>
      <c r="F17" s="198">
        <f>'[2]за 6 м -с зак диаг'!F17*100000/$C17*2.011</f>
        <v>155.16517531935563</v>
      </c>
      <c r="G17" s="198">
        <f>'[2]за 6 м -с зак диаг'!G17*100000/$C17*2.011</f>
        <v>0</v>
      </c>
      <c r="H17" s="198">
        <f>'[2]за 6 м -с зак диаг'!H17*100000/$C17*2.011</f>
        <v>20.080199158975429</v>
      </c>
      <c r="I17" s="198">
        <f>'[2]за 6 м -с зак диаг'!I17*100000/$C17*2.011</f>
        <v>0.91273632540797422</v>
      </c>
      <c r="J17" s="198">
        <f>'[2]за 6 м -с зак диаг'!J17*100000/$C17*2.011</f>
        <v>50.200497897438574</v>
      </c>
      <c r="K17" s="198">
        <f>'[2]за 6 м -с зак диаг'!K17*100000/$C17*2.011</f>
        <v>393.3893562508369</v>
      </c>
      <c r="L17" s="198">
        <f>'[2]за 6 м -с зак диаг'!L17*100000/$C17*2.011</f>
        <v>45.636816270398704</v>
      </c>
      <c r="M17" s="198">
        <f>'[2]за 6 м -с зак диаг'!M17*100000/$C17*2.011</f>
        <v>63.89154277855819</v>
      </c>
      <c r="N17" s="198">
        <f>'[2]за 6 м -с зак диаг'!N17*100000/$C17*2.011</f>
        <v>2.7382089762239223</v>
      </c>
      <c r="O17" s="198">
        <f>'[2]за 6 м -с зак диаг'!O17*100000/$C17*2.011</f>
        <v>1.8254726508159484</v>
      </c>
      <c r="P17" s="198">
        <f>'[2]за 6 м -с зак диаг'!P17*100000/$C17*2.011</f>
        <v>26.469353436831252</v>
      </c>
      <c r="Q17" s="198">
        <f>'[2]за 6 м -с зак диаг'!Q17*100000/$C17*2.011</f>
        <v>0</v>
      </c>
      <c r="R17" s="198">
        <v>628.49162011173189</v>
      </c>
      <c r="S17" s="198">
        <f>'[2]за 6 м -с зак диаг'!S17*100000/$C17*2.011</f>
        <v>2.7382089762239223</v>
      </c>
      <c r="T17" s="198">
        <f>'[2]за 6 м -с зак диаг'!T17*100000/$C17*2.011</f>
        <v>102.2264684456931</v>
      </c>
      <c r="U17" s="198">
        <f>'[2]за 6 м -с зак диаг'!U17*100000/$C17*2.011</f>
        <v>155.16517531935563</v>
      </c>
      <c r="V17" s="198">
        <f>'[2]за 6 м -с зак диаг'!V17*100000/$C17*2.011</f>
        <v>7.3018906032637938</v>
      </c>
    </row>
    <row r="18" spans="1:22" ht="28.9" customHeight="1">
      <c r="A18" s="421" t="s">
        <v>112</v>
      </c>
      <c r="B18" s="422"/>
      <c r="C18" s="423"/>
      <c r="D18" s="174">
        <v>1020.2</v>
      </c>
      <c r="E18" s="174">
        <v>12.9</v>
      </c>
      <c r="F18" s="174">
        <v>189.7</v>
      </c>
      <c r="G18" s="174">
        <v>0.9</v>
      </c>
      <c r="H18" s="174">
        <v>10.1</v>
      </c>
      <c r="I18" s="174"/>
      <c r="J18" s="174">
        <v>31.3</v>
      </c>
      <c r="K18" s="174">
        <v>432.8</v>
      </c>
      <c r="L18" s="174">
        <v>39.6</v>
      </c>
      <c r="M18" s="174">
        <v>50.6</v>
      </c>
      <c r="N18" s="174">
        <v>0.9</v>
      </c>
      <c r="O18" s="174">
        <v>1.8</v>
      </c>
      <c r="P18" s="174">
        <v>25.8</v>
      </c>
      <c r="Q18" s="174"/>
      <c r="R18" s="174">
        <v>471.1</v>
      </c>
      <c r="S18" s="174">
        <v>2.8</v>
      </c>
      <c r="T18" s="174">
        <v>101.3</v>
      </c>
      <c r="U18" s="174">
        <v>113.3</v>
      </c>
      <c r="V18" s="174">
        <v>4.5999999999999996</v>
      </c>
    </row>
    <row r="19" spans="1:22" ht="30.6" customHeight="1">
      <c r="A19" s="424" t="s">
        <v>113</v>
      </c>
      <c r="B19" s="425"/>
      <c r="C19" s="425"/>
      <c r="D19" s="199">
        <f>D17/D18-100%</f>
        <v>2.2601078162433064E-2</v>
      </c>
      <c r="E19" s="199">
        <f t="shared" ref="E19:V19" si="0">E17/E18-100%</f>
        <v>0.13207606252151849</v>
      </c>
      <c r="F19" s="199">
        <f t="shared" si="0"/>
        <v>-0.1820496820276456</v>
      </c>
      <c r="G19" s="199">
        <f t="shared" si="0"/>
        <v>-1</v>
      </c>
      <c r="H19" s="199">
        <f t="shared" si="0"/>
        <v>0.9881385305916266</v>
      </c>
      <c r="I19" s="199"/>
      <c r="J19" s="199">
        <f t="shared" si="0"/>
        <v>0.60384977308110455</v>
      </c>
      <c r="K19" s="199">
        <f t="shared" si="0"/>
        <v>-9.1059712913962865E-2</v>
      </c>
      <c r="L19" s="199">
        <f t="shared" si="0"/>
        <v>0.15244485531309859</v>
      </c>
      <c r="M19" s="199">
        <f t="shared" si="0"/>
        <v>0.26267871103869944</v>
      </c>
      <c r="N19" s="199">
        <f t="shared" si="0"/>
        <v>2.0424544180265802</v>
      </c>
      <c r="O19" s="199">
        <f t="shared" si="0"/>
        <v>1.4151472675526966E-2</v>
      </c>
      <c r="P19" s="199">
        <f t="shared" si="0"/>
        <v>2.5943931660125985E-2</v>
      </c>
      <c r="Q19" s="199"/>
      <c r="R19" s="199">
        <v>0.33409386565852661</v>
      </c>
      <c r="S19" s="199">
        <f t="shared" si="0"/>
        <v>-2.2068222777170576E-2</v>
      </c>
      <c r="T19" s="199">
        <f t="shared" si="0"/>
        <v>9.145789197365195E-3</v>
      </c>
      <c r="U19" s="199">
        <f t="shared" si="0"/>
        <v>0.36950728437207081</v>
      </c>
      <c r="V19" s="199">
        <f t="shared" si="0"/>
        <v>0.58736752244865098</v>
      </c>
    </row>
    <row r="20" spans="1:22" ht="15.75">
      <c r="A20" s="429" t="s">
        <v>115</v>
      </c>
      <c r="B20" s="430"/>
      <c r="C20" s="431"/>
      <c r="D20" s="174">
        <v>1012.4815652795207</v>
      </c>
      <c r="E20" s="174">
        <v>15.704549826415922</v>
      </c>
      <c r="F20" s="174">
        <v>155.19790416693382</v>
      </c>
      <c r="G20" s="174">
        <v>1.8475940972254026</v>
      </c>
      <c r="H20" s="174">
        <v>16.628346875028626</v>
      </c>
      <c r="I20" s="174">
        <v>0</v>
      </c>
      <c r="J20" s="174">
        <v>57.275417013987486</v>
      </c>
      <c r="K20" s="174">
        <v>412.9</v>
      </c>
      <c r="L20" s="174">
        <v>43.418461284796962</v>
      </c>
      <c r="M20" s="174">
        <v>44.34225833340966</v>
      </c>
      <c r="N20" s="174">
        <v>0</v>
      </c>
      <c r="O20" s="174">
        <v>0.92379704861270129</v>
      </c>
      <c r="P20" s="174">
        <v>13.856955729190521</v>
      </c>
      <c r="Q20" s="174">
        <v>0</v>
      </c>
      <c r="R20" s="174">
        <v>472.5</v>
      </c>
      <c r="S20" s="174">
        <v>0.92379704861270129</v>
      </c>
      <c r="T20" s="174">
        <v>119.2</v>
      </c>
      <c r="U20" s="174">
        <v>122.9</v>
      </c>
      <c r="V20" s="174">
        <v>7.3903763889016103</v>
      </c>
    </row>
    <row r="21" spans="1:22">
      <c r="A21" s="432" t="s">
        <v>120</v>
      </c>
      <c r="B21" s="433"/>
      <c r="C21" s="434"/>
      <c r="D21" s="200">
        <v>1001.4554707847485</v>
      </c>
      <c r="E21" s="200">
        <v>12.993861530107951</v>
      </c>
      <c r="F21" s="200">
        <v>136.4355460661335</v>
      </c>
      <c r="G21" s="200">
        <v>0</v>
      </c>
      <c r="H21" s="200">
        <v>16.70639339585308</v>
      </c>
      <c r="I21" s="200">
        <v>0.92813296643628229</v>
      </c>
      <c r="J21" s="200">
        <v>29.700254925961033</v>
      </c>
      <c r="K21" s="200">
        <v>420.44423379563591</v>
      </c>
      <c r="L21" s="200">
        <v>64.041174684103481</v>
      </c>
      <c r="M21" s="200">
        <v>43.622249422505263</v>
      </c>
      <c r="N21" s="200">
        <v>1.8562659328725646</v>
      </c>
      <c r="O21" s="200">
        <v>3.7125318657451292</v>
      </c>
      <c r="P21" s="200">
        <v>18.562659328725644</v>
      </c>
      <c r="Q21" s="200">
        <v>0</v>
      </c>
      <c r="R21" s="200">
        <v>470.3</v>
      </c>
      <c r="S21" s="200">
        <v>4.640664832181411</v>
      </c>
      <c r="T21" s="200">
        <v>105.80715817373618</v>
      </c>
      <c r="U21" s="200">
        <v>134.57928013326094</v>
      </c>
      <c r="V21" s="200">
        <v>6.4969307650539756</v>
      </c>
    </row>
    <row r="22" spans="1:22" ht="15.75">
      <c r="A22" s="179"/>
      <c r="B22" s="179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1"/>
      <c r="V22" s="201"/>
    </row>
    <row r="23" spans="1:22" ht="14.25">
      <c r="B23" s="415"/>
      <c r="C23" s="415"/>
      <c r="D23" s="415"/>
      <c r="U23" s="7"/>
      <c r="V23" s="202"/>
    </row>
    <row r="24" spans="1:22" ht="15">
      <c r="D24" s="203"/>
      <c r="U24" s="7"/>
      <c r="V24" s="204"/>
    </row>
  </sheetData>
  <mergeCells count="10">
    <mergeCell ref="A19:C19"/>
    <mergeCell ref="A20:C20"/>
    <mergeCell ref="A21:C21"/>
    <mergeCell ref="B23:D23"/>
    <mergeCell ref="A1:T1"/>
    <mergeCell ref="A3:A4"/>
    <mergeCell ref="B3:B4"/>
    <mergeCell ref="C3:C4"/>
    <mergeCell ref="A17:B17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19" sqref="A19:C19"/>
    </sheetView>
  </sheetViews>
  <sheetFormatPr defaultRowHeight="12.75"/>
  <cols>
    <col min="1" max="1" width="4.28515625" customWidth="1"/>
    <col min="2" max="2" width="18.7109375" customWidth="1"/>
  </cols>
  <sheetData>
    <row r="1" spans="1:20" ht="22.5">
      <c r="A1" s="439" t="s">
        <v>121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205"/>
      <c r="T1" s="205"/>
    </row>
    <row r="2" spans="1:20" ht="21" thickBot="1">
      <c r="A2" s="188"/>
      <c r="B2" s="440" t="s">
        <v>122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189"/>
      <c r="T2" s="206"/>
    </row>
    <row r="3" spans="1:20" ht="99" customHeight="1" thickBot="1">
      <c r="A3" s="441" t="s">
        <v>68</v>
      </c>
      <c r="B3" s="442" t="s">
        <v>69</v>
      </c>
      <c r="C3" s="443" t="s">
        <v>123</v>
      </c>
      <c r="D3" s="207" t="s">
        <v>70</v>
      </c>
      <c r="E3" s="143" t="s">
        <v>71</v>
      </c>
      <c r="F3" s="144" t="s">
        <v>72</v>
      </c>
      <c r="G3" s="144" t="s">
        <v>73</v>
      </c>
      <c r="H3" s="144" t="s">
        <v>74</v>
      </c>
      <c r="I3" s="144" t="s">
        <v>75</v>
      </c>
      <c r="J3" s="144" t="s">
        <v>76</v>
      </c>
      <c r="K3" s="208" t="s">
        <v>77</v>
      </c>
      <c r="L3" s="144" t="s">
        <v>78</v>
      </c>
      <c r="M3" s="209" t="s">
        <v>79</v>
      </c>
      <c r="N3" s="210" t="s">
        <v>80</v>
      </c>
      <c r="O3" s="210" t="s">
        <v>81</v>
      </c>
      <c r="P3" s="210" t="s">
        <v>82</v>
      </c>
      <c r="Q3" s="210" t="s">
        <v>85</v>
      </c>
      <c r="R3" s="210" t="s">
        <v>86</v>
      </c>
      <c r="S3" s="211" t="s">
        <v>87</v>
      </c>
      <c r="T3" s="210" t="s">
        <v>88</v>
      </c>
    </row>
    <row r="4" spans="1:20" ht="26.25" thickBot="1">
      <c r="A4" s="441"/>
      <c r="B4" s="442"/>
      <c r="C4" s="444"/>
      <c r="D4" s="212"/>
      <c r="E4" s="149" t="s">
        <v>89</v>
      </c>
      <c r="F4" s="150" t="s">
        <v>90</v>
      </c>
      <c r="G4" s="150" t="s">
        <v>91</v>
      </c>
      <c r="H4" s="150" t="s">
        <v>92</v>
      </c>
      <c r="I4" s="150" t="s">
        <v>93</v>
      </c>
      <c r="J4" s="150" t="s">
        <v>94</v>
      </c>
      <c r="K4" s="213" t="s">
        <v>95</v>
      </c>
      <c r="L4" s="150" t="s">
        <v>96</v>
      </c>
      <c r="M4" s="214" t="s">
        <v>97</v>
      </c>
      <c r="N4" s="215" t="s">
        <v>98</v>
      </c>
      <c r="O4" s="215" t="s">
        <v>99</v>
      </c>
      <c r="P4" s="215" t="s">
        <v>100</v>
      </c>
      <c r="Q4" s="215" t="s">
        <v>103</v>
      </c>
      <c r="R4" s="215" t="s">
        <v>104</v>
      </c>
      <c r="S4" s="216" t="s">
        <v>105</v>
      </c>
      <c r="T4" s="215" t="s">
        <v>106</v>
      </c>
    </row>
    <row r="5" spans="1:20" ht="15.75">
      <c r="A5" s="154">
        <v>1</v>
      </c>
      <c r="B5" s="155" t="s">
        <v>36</v>
      </c>
      <c r="C5" s="217">
        <v>18527</v>
      </c>
      <c r="D5" s="218">
        <f t="shared" ref="D5:D14" si="0">SUM(E5:S5)</f>
        <v>53</v>
      </c>
      <c r="E5" s="219"/>
      <c r="F5" s="219">
        <v>13</v>
      </c>
      <c r="G5" s="219"/>
      <c r="H5" s="219"/>
      <c r="I5" s="219">
        <v>1</v>
      </c>
      <c r="J5" s="219">
        <v>1</v>
      </c>
      <c r="K5" s="220">
        <v>16</v>
      </c>
      <c r="L5" s="219">
        <v>3</v>
      </c>
      <c r="M5" s="221">
        <v>3</v>
      </c>
      <c r="N5" s="222"/>
      <c r="O5" s="222"/>
      <c r="P5" s="222">
        <v>1</v>
      </c>
      <c r="Q5" s="222"/>
      <c r="R5" s="222"/>
      <c r="S5" s="222">
        <v>15</v>
      </c>
      <c r="T5" s="222"/>
    </row>
    <row r="6" spans="1:20" ht="15.75">
      <c r="A6" s="154">
        <v>2</v>
      </c>
      <c r="B6" s="155" t="s">
        <v>37</v>
      </c>
      <c r="C6" s="217">
        <v>4234</v>
      </c>
      <c r="D6" s="218">
        <f t="shared" si="0"/>
        <v>18</v>
      </c>
      <c r="E6" s="219"/>
      <c r="F6" s="219">
        <v>2</v>
      </c>
      <c r="G6" s="219"/>
      <c r="H6" s="219"/>
      <c r="I6" s="219"/>
      <c r="J6" s="219"/>
      <c r="K6" s="220">
        <v>3</v>
      </c>
      <c r="L6" s="219">
        <v>1</v>
      </c>
      <c r="M6" s="221">
        <v>4</v>
      </c>
      <c r="N6" s="222"/>
      <c r="O6" s="222">
        <v>1</v>
      </c>
      <c r="P6" s="222"/>
      <c r="Q6" s="222"/>
      <c r="R6" s="222"/>
      <c r="S6" s="222">
        <v>7</v>
      </c>
      <c r="T6" s="222"/>
    </row>
    <row r="7" spans="1:20" ht="15.75">
      <c r="A7" s="154">
        <v>3</v>
      </c>
      <c r="B7" s="155" t="s">
        <v>38</v>
      </c>
      <c r="C7" s="217">
        <v>6140</v>
      </c>
      <c r="D7" s="218">
        <f t="shared" si="0"/>
        <v>20</v>
      </c>
      <c r="E7" s="221">
        <v>1</v>
      </c>
      <c r="F7" s="221">
        <v>1</v>
      </c>
      <c r="G7" s="221"/>
      <c r="H7" s="221"/>
      <c r="I7" s="221"/>
      <c r="J7" s="221">
        <v>1</v>
      </c>
      <c r="K7" s="221">
        <v>2</v>
      </c>
      <c r="L7" s="221"/>
      <c r="M7" s="221">
        <v>5</v>
      </c>
      <c r="N7" s="221"/>
      <c r="O7" s="221"/>
      <c r="P7" s="221">
        <v>1</v>
      </c>
      <c r="Q7" s="221"/>
      <c r="R7" s="221">
        <v>1</v>
      </c>
      <c r="S7" s="221">
        <v>8</v>
      </c>
      <c r="T7" s="221"/>
    </row>
    <row r="8" spans="1:20" ht="15.75">
      <c r="A8" s="154">
        <v>4</v>
      </c>
      <c r="B8" s="155" t="s">
        <v>39</v>
      </c>
      <c r="C8" s="217">
        <v>6813</v>
      </c>
      <c r="D8" s="218">
        <f t="shared" si="0"/>
        <v>20</v>
      </c>
      <c r="E8" s="219"/>
      <c r="F8" s="219">
        <v>1</v>
      </c>
      <c r="G8" s="219"/>
      <c r="H8" s="219"/>
      <c r="I8" s="219"/>
      <c r="J8" s="219"/>
      <c r="K8" s="220">
        <v>5</v>
      </c>
      <c r="L8" s="219"/>
      <c r="M8" s="221">
        <v>1</v>
      </c>
      <c r="N8" s="222"/>
      <c r="O8" s="222"/>
      <c r="P8" s="222">
        <v>1</v>
      </c>
      <c r="Q8" s="222"/>
      <c r="R8" s="222">
        <v>2</v>
      </c>
      <c r="S8" s="222">
        <v>10</v>
      </c>
      <c r="T8" s="222"/>
    </row>
    <row r="9" spans="1:20" ht="15.75">
      <c r="A9" s="154">
        <v>5</v>
      </c>
      <c r="B9" s="155" t="s">
        <v>40</v>
      </c>
      <c r="C9" s="217">
        <v>7086</v>
      </c>
      <c r="D9" s="218">
        <f t="shared" si="0"/>
        <v>30</v>
      </c>
      <c r="E9" s="219">
        <v>1</v>
      </c>
      <c r="F9" s="219">
        <v>1</v>
      </c>
      <c r="G9" s="219"/>
      <c r="H9" s="219"/>
      <c r="I9" s="219"/>
      <c r="J9" s="219"/>
      <c r="K9" s="220">
        <v>10</v>
      </c>
      <c r="L9" s="219">
        <v>1</v>
      </c>
      <c r="M9" s="221">
        <v>2</v>
      </c>
      <c r="N9" s="222"/>
      <c r="O9" s="222"/>
      <c r="P9" s="222"/>
      <c r="Q9" s="222"/>
      <c r="R9" s="222"/>
      <c r="S9" s="222">
        <v>15</v>
      </c>
      <c r="T9" s="222">
        <v>1</v>
      </c>
    </row>
    <row r="10" spans="1:20" ht="15.75">
      <c r="A10" s="154">
        <v>6</v>
      </c>
      <c r="B10" s="155" t="s">
        <v>41</v>
      </c>
      <c r="C10" s="217">
        <v>5848</v>
      </c>
      <c r="D10" s="218">
        <f t="shared" si="0"/>
        <v>22</v>
      </c>
      <c r="E10" s="219"/>
      <c r="F10" s="219">
        <v>4</v>
      </c>
      <c r="G10" s="219"/>
      <c r="H10" s="219"/>
      <c r="I10" s="219"/>
      <c r="J10" s="219"/>
      <c r="K10" s="220">
        <v>8</v>
      </c>
      <c r="L10" s="219"/>
      <c r="M10" s="221"/>
      <c r="N10" s="222"/>
      <c r="O10" s="222"/>
      <c r="P10" s="222"/>
      <c r="Q10" s="222"/>
      <c r="R10" s="222">
        <v>2</v>
      </c>
      <c r="S10" s="222">
        <v>8</v>
      </c>
      <c r="T10" s="222"/>
    </row>
    <row r="11" spans="1:20" ht="15.75">
      <c r="A11" s="154">
        <v>7</v>
      </c>
      <c r="B11" s="155" t="s">
        <v>42</v>
      </c>
      <c r="C11" s="223">
        <v>9799</v>
      </c>
      <c r="D11" s="218">
        <f t="shared" si="0"/>
        <v>23</v>
      </c>
      <c r="E11" s="219"/>
      <c r="F11" s="219">
        <v>1</v>
      </c>
      <c r="G11" s="219"/>
      <c r="H11" s="219"/>
      <c r="I11" s="219"/>
      <c r="J11" s="219"/>
      <c r="K11" s="220">
        <v>9</v>
      </c>
      <c r="L11" s="219">
        <v>2</v>
      </c>
      <c r="M11" s="221">
        <v>2</v>
      </c>
      <c r="N11" s="222"/>
      <c r="O11" s="222"/>
      <c r="P11" s="222"/>
      <c r="Q11" s="222"/>
      <c r="R11" s="222"/>
      <c r="S11" s="222">
        <v>9</v>
      </c>
      <c r="T11" s="222"/>
    </row>
    <row r="12" spans="1:20" ht="15.75">
      <c r="A12" s="154">
        <v>8</v>
      </c>
      <c r="B12" s="155" t="s">
        <v>43</v>
      </c>
      <c r="C12" s="217">
        <v>7116</v>
      </c>
      <c r="D12" s="218">
        <f t="shared" si="0"/>
        <v>19</v>
      </c>
      <c r="E12" s="219"/>
      <c r="F12" s="219">
        <v>2</v>
      </c>
      <c r="G12" s="219"/>
      <c r="H12" s="219"/>
      <c r="I12" s="219"/>
      <c r="J12" s="219">
        <v>1</v>
      </c>
      <c r="K12" s="220">
        <v>5</v>
      </c>
      <c r="L12" s="219"/>
      <c r="M12" s="221"/>
      <c r="N12" s="222"/>
      <c r="O12" s="222"/>
      <c r="P12" s="222"/>
      <c r="Q12" s="222"/>
      <c r="R12" s="222">
        <v>2</v>
      </c>
      <c r="S12" s="222">
        <v>9</v>
      </c>
      <c r="T12" s="222"/>
    </row>
    <row r="13" spans="1:20" ht="15.75">
      <c r="A13" s="154">
        <v>9</v>
      </c>
      <c r="B13" s="155" t="s">
        <v>44</v>
      </c>
      <c r="C13" s="217">
        <v>8351</v>
      </c>
      <c r="D13" s="218">
        <f t="shared" si="0"/>
        <v>36</v>
      </c>
      <c r="E13" s="219">
        <v>2</v>
      </c>
      <c r="F13" s="219">
        <v>3</v>
      </c>
      <c r="G13" s="219"/>
      <c r="H13" s="219"/>
      <c r="I13" s="219"/>
      <c r="J13" s="219"/>
      <c r="K13" s="220">
        <v>12</v>
      </c>
      <c r="L13" s="219">
        <v>1</v>
      </c>
      <c r="M13" s="221">
        <v>2</v>
      </c>
      <c r="N13" s="222"/>
      <c r="O13" s="222"/>
      <c r="P13" s="222"/>
      <c r="Q13" s="222"/>
      <c r="R13" s="222">
        <v>4</v>
      </c>
      <c r="S13" s="222">
        <v>12</v>
      </c>
      <c r="T13" s="222">
        <v>1</v>
      </c>
    </row>
    <row r="14" spans="1:20" ht="15.75">
      <c r="A14" s="154">
        <v>10</v>
      </c>
      <c r="B14" s="161" t="s">
        <v>45</v>
      </c>
      <c r="C14" s="217">
        <v>5226</v>
      </c>
      <c r="D14" s="218">
        <f t="shared" si="0"/>
        <v>10</v>
      </c>
      <c r="E14" s="219">
        <v>2</v>
      </c>
      <c r="F14" s="219">
        <v>1</v>
      </c>
      <c r="G14" s="219"/>
      <c r="H14" s="219"/>
      <c r="I14" s="219"/>
      <c r="J14" s="219">
        <v>1</v>
      </c>
      <c r="K14" s="220">
        <v>2</v>
      </c>
      <c r="L14" s="219">
        <v>1</v>
      </c>
      <c r="M14" s="221"/>
      <c r="N14" s="222">
        <v>1</v>
      </c>
      <c r="O14" s="222"/>
      <c r="P14" s="222"/>
      <c r="Q14" s="222"/>
      <c r="R14" s="222"/>
      <c r="S14" s="222">
        <v>2</v>
      </c>
      <c r="T14" s="222">
        <v>1</v>
      </c>
    </row>
    <row r="15" spans="1:20" ht="15.75">
      <c r="A15" s="224" t="s">
        <v>107</v>
      </c>
      <c r="B15" s="225" t="s">
        <v>46</v>
      </c>
      <c r="C15" s="226">
        <v>79210</v>
      </c>
      <c r="D15" s="227">
        <f>SUM(D5:D14)</f>
        <v>251</v>
      </c>
      <c r="E15" s="227">
        <f t="shared" ref="E15:T15" si="1">SUM(E5:E14)</f>
        <v>6</v>
      </c>
      <c r="F15" s="227">
        <f t="shared" si="1"/>
        <v>29</v>
      </c>
      <c r="G15" s="227">
        <f t="shared" si="1"/>
        <v>0</v>
      </c>
      <c r="H15" s="227">
        <f t="shared" si="1"/>
        <v>0</v>
      </c>
      <c r="I15" s="227">
        <f t="shared" si="1"/>
        <v>1</v>
      </c>
      <c r="J15" s="227">
        <f t="shared" si="1"/>
        <v>4</v>
      </c>
      <c r="K15" s="227">
        <f t="shared" si="1"/>
        <v>72</v>
      </c>
      <c r="L15" s="227">
        <f t="shared" si="1"/>
        <v>9</v>
      </c>
      <c r="M15" s="227">
        <f t="shared" si="1"/>
        <v>19</v>
      </c>
      <c r="N15" s="227">
        <f t="shared" si="1"/>
        <v>1</v>
      </c>
      <c r="O15" s="227">
        <f t="shared" si="1"/>
        <v>1</v>
      </c>
      <c r="P15" s="227">
        <f t="shared" si="1"/>
        <v>3</v>
      </c>
      <c r="Q15" s="227">
        <f t="shared" si="1"/>
        <v>0</v>
      </c>
      <c r="R15" s="227">
        <f t="shared" si="1"/>
        <v>11</v>
      </c>
      <c r="S15" s="227">
        <f t="shared" si="1"/>
        <v>95</v>
      </c>
      <c r="T15" s="227">
        <f t="shared" si="1"/>
        <v>3</v>
      </c>
    </row>
    <row r="16" spans="1:20" ht="15.75">
      <c r="A16" s="154">
        <v>11</v>
      </c>
      <c r="B16" s="155" t="s">
        <v>108</v>
      </c>
      <c r="C16" s="228">
        <v>37046</v>
      </c>
      <c r="D16" s="218">
        <f>SUM(E16:S16)</f>
        <v>83</v>
      </c>
      <c r="E16" s="219">
        <v>6</v>
      </c>
      <c r="F16" s="219">
        <v>17</v>
      </c>
      <c r="G16" s="219"/>
      <c r="H16" s="219"/>
      <c r="I16" s="219"/>
      <c r="J16" s="219">
        <v>2</v>
      </c>
      <c r="K16" s="220">
        <v>23</v>
      </c>
      <c r="L16" s="219">
        <v>1</v>
      </c>
      <c r="M16" s="221">
        <v>8</v>
      </c>
      <c r="N16" s="222"/>
      <c r="O16" s="222"/>
      <c r="P16" s="222">
        <v>1</v>
      </c>
      <c r="Q16" s="222"/>
      <c r="R16" s="222">
        <v>3</v>
      </c>
      <c r="S16" s="222">
        <v>22</v>
      </c>
      <c r="T16" s="222">
        <v>3</v>
      </c>
    </row>
    <row r="17" spans="1:20" ht="33.6" customHeight="1">
      <c r="A17" s="437" t="s">
        <v>124</v>
      </c>
      <c r="B17" s="438"/>
      <c r="C17" s="229">
        <v>116256</v>
      </c>
      <c r="D17" s="227">
        <f>SUM(D15+D16)</f>
        <v>334</v>
      </c>
      <c r="E17" s="227">
        <f t="shared" ref="E17:T17" si="2">SUM(E15+E16)</f>
        <v>12</v>
      </c>
      <c r="F17" s="227">
        <f t="shared" si="2"/>
        <v>46</v>
      </c>
      <c r="G17" s="227">
        <f t="shared" si="2"/>
        <v>0</v>
      </c>
      <c r="H17" s="227">
        <f t="shared" si="2"/>
        <v>0</v>
      </c>
      <c r="I17" s="227">
        <f t="shared" si="2"/>
        <v>1</v>
      </c>
      <c r="J17" s="227">
        <f t="shared" si="2"/>
        <v>6</v>
      </c>
      <c r="K17" s="227">
        <f t="shared" si="2"/>
        <v>95</v>
      </c>
      <c r="L17" s="227">
        <f t="shared" si="2"/>
        <v>10</v>
      </c>
      <c r="M17" s="227">
        <f t="shared" si="2"/>
        <v>27</v>
      </c>
      <c r="N17" s="227">
        <f t="shared" si="2"/>
        <v>1</v>
      </c>
      <c r="O17" s="227">
        <f t="shared" si="2"/>
        <v>1</v>
      </c>
      <c r="P17" s="227">
        <f t="shared" si="2"/>
        <v>4</v>
      </c>
      <c r="Q17" s="227">
        <f t="shared" si="2"/>
        <v>0</v>
      </c>
      <c r="R17" s="227">
        <f t="shared" si="2"/>
        <v>14</v>
      </c>
      <c r="S17" s="227">
        <f t="shared" si="2"/>
        <v>117</v>
      </c>
      <c r="T17" s="227">
        <f t="shared" si="2"/>
        <v>6</v>
      </c>
    </row>
    <row r="18" spans="1:20" ht="35.450000000000003" customHeight="1">
      <c r="A18" s="446" t="s">
        <v>110</v>
      </c>
      <c r="B18" s="447"/>
      <c r="C18" s="448"/>
      <c r="D18" s="230">
        <v>1</v>
      </c>
      <c r="E18" s="231">
        <f>E17/$D17</f>
        <v>3.5928143712574849E-2</v>
      </c>
      <c r="F18" s="231">
        <f>F17/$D17</f>
        <v>0.1377245508982036</v>
      </c>
      <c r="G18" s="231">
        <f t="shared" ref="G18:T18" si="3">G17/$D17</f>
        <v>0</v>
      </c>
      <c r="H18" s="231">
        <f t="shared" si="3"/>
        <v>0</v>
      </c>
      <c r="I18" s="231">
        <f t="shared" si="3"/>
        <v>2.9940119760479044E-3</v>
      </c>
      <c r="J18" s="231">
        <f t="shared" si="3"/>
        <v>1.7964071856287425E-2</v>
      </c>
      <c r="K18" s="231">
        <f t="shared" si="3"/>
        <v>0.28443113772455092</v>
      </c>
      <c r="L18" s="231">
        <f t="shared" si="3"/>
        <v>2.9940119760479042E-2</v>
      </c>
      <c r="M18" s="231">
        <f t="shared" si="3"/>
        <v>8.0838323353293412E-2</v>
      </c>
      <c r="N18" s="231">
        <f t="shared" si="3"/>
        <v>2.9940119760479044E-3</v>
      </c>
      <c r="O18" s="231">
        <f t="shared" si="3"/>
        <v>2.9940119760479044E-3</v>
      </c>
      <c r="P18" s="231">
        <f t="shared" si="3"/>
        <v>1.1976047904191617E-2</v>
      </c>
      <c r="Q18" s="231">
        <f t="shared" si="3"/>
        <v>0</v>
      </c>
      <c r="R18" s="231">
        <f t="shared" si="3"/>
        <v>4.1916167664670656E-2</v>
      </c>
      <c r="S18" s="231">
        <f t="shared" si="3"/>
        <v>0.35029940119760478</v>
      </c>
      <c r="T18" s="231">
        <f t="shared" si="3"/>
        <v>1.7964071856287425E-2</v>
      </c>
    </row>
    <row r="19" spans="1:20" ht="41.45" customHeight="1">
      <c r="A19" s="449" t="s">
        <v>125</v>
      </c>
      <c r="B19" s="449"/>
      <c r="C19" s="449"/>
      <c r="D19" s="232">
        <f>(D17/$C17*100000)*2.011</f>
        <v>577.75426644646302</v>
      </c>
      <c r="E19" s="232">
        <f t="shared" ref="E19:T19" si="4">(E17/$C17*100000)*2.011</f>
        <v>20.757638315441781</v>
      </c>
      <c r="F19" s="232">
        <f t="shared" si="4"/>
        <v>79.570946875860187</v>
      </c>
      <c r="G19" s="232">
        <f t="shared" si="4"/>
        <v>0</v>
      </c>
      <c r="H19" s="232">
        <f t="shared" si="4"/>
        <v>0</v>
      </c>
      <c r="I19" s="232">
        <f t="shared" si="4"/>
        <v>1.7298031929534821</v>
      </c>
      <c r="J19" s="232">
        <f t="shared" si="4"/>
        <v>10.378819157720891</v>
      </c>
      <c r="K19" s="232">
        <f t="shared" si="4"/>
        <v>164.33130333058079</v>
      </c>
      <c r="L19" s="232">
        <f t="shared" si="4"/>
        <v>17.298031929534822</v>
      </c>
      <c r="M19" s="232">
        <f t="shared" si="4"/>
        <v>46.704686209744011</v>
      </c>
      <c r="N19" s="232">
        <f t="shared" si="4"/>
        <v>1.7298031929534821</v>
      </c>
      <c r="O19" s="232">
        <f t="shared" si="4"/>
        <v>1.7298031929534821</v>
      </c>
      <c r="P19" s="232">
        <f t="shared" si="4"/>
        <v>6.9192127718139282</v>
      </c>
      <c r="Q19" s="232">
        <f t="shared" si="4"/>
        <v>0</v>
      </c>
      <c r="R19" s="232">
        <f t="shared" si="4"/>
        <v>24.217244701348751</v>
      </c>
      <c r="S19" s="232">
        <f t="shared" si="4"/>
        <v>202.38697357555742</v>
      </c>
      <c r="T19" s="232">
        <f t="shared" si="4"/>
        <v>10.378819157720891</v>
      </c>
    </row>
    <row r="20" spans="1:20" ht="21" customHeight="1">
      <c r="A20" s="450" t="s">
        <v>126</v>
      </c>
      <c r="B20" s="450"/>
      <c r="C20" s="450"/>
      <c r="D20" s="178">
        <v>517.13054176596609</v>
      </c>
      <c r="E20" s="178">
        <v>19.088711273240357</v>
      </c>
      <c r="F20" s="178">
        <v>90.237544200772604</v>
      </c>
      <c r="G20" s="178">
        <v>0</v>
      </c>
      <c r="H20" s="178">
        <v>5.2060121654291889</v>
      </c>
      <c r="I20" s="178">
        <v>0</v>
      </c>
      <c r="J20" s="178">
        <v>19.088711273240357</v>
      </c>
      <c r="K20" s="178">
        <v>159.65103973982843</v>
      </c>
      <c r="L20" s="178">
        <v>24.294723438669546</v>
      </c>
      <c r="M20" s="178">
        <v>26.030060827145942</v>
      </c>
      <c r="N20" s="178">
        <v>1.7353373884763961</v>
      </c>
      <c r="O20" s="178">
        <v>0</v>
      </c>
      <c r="P20" s="178">
        <v>3.4706747769527921</v>
      </c>
      <c r="Q20" s="178">
        <v>0</v>
      </c>
      <c r="R20" s="178">
        <v>15.618036496287566</v>
      </c>
      <c r="S20" s="178">
        <v>152.70969018592285</v>
      </c>
      <c r="T20" s="178">
        <v>8.6766869423819806</v>
      </c>
    </row>
    <row r="21" spans="1:20" ht="40.9" customHeight="1">
      <c r="A21" s="451" t="s">
        <v>127</v>
      </c>
      <c r="B21" s="451"/>
      <c r="C21" s="452"/>
      <c r="D21" s="233">
        <f>(D19/D20)-100%</f>
        <v>0.11723098866578452</v>
      </c>
      <c r="E21" s="233">
        <f t="shared" ref="E21:T21" si="5">(E19/E20)-100%</f>
        <v>8.7430053203278346E-2</v>
      </c>
      <c r="F21" s="233">
        <f t="shared" si="5"/>
        <v>-0.11820575813964906</v>
      </c>
      <c r="G21" s="233"/>
      <c r="H21" s="233">
        <f t="shared" si="5"/>
        <v>-1</v>
      </c>
      <c r="I21" s="233"/>
      <c r="J21" s="233">
        <f t="shared" si="5"/>
        <v>-0.45628497339836083</v>
      </c>
      <c r="K21" s="233">
        <f t="shared" si="5"/>
        <v>2.9315584780277293E-2</v>
      </c>
      <c r="L21" s="233">
        <f t="shared" si="5"/>
        <v>-0.28799222706928185</v>
      </c>
      <c r="M21" s="233">
        <f t="shared" si="5"/>
        <v>0.7942595877854095</v>
      </c>
      <c r="N21" s="233">
        <f t="shared" si="5"/>
        <v>-3.1891178969946088E-3</v>
      </c>
      <c r="O21" s="233"/>
      <c r="P21" s="233">
        <f t="shared" si="5"/>
        <v>0.99362176420601078</v>
      </c>
      <c r="Q21" s="233"/>
      <c r="R21" s="233">
        <f t="shared" si="5"/>
        <v>0.55059470549356382</v>
      </c>
      <c r="S21" s="233">
        <f t="shared" si="5"/>
        <v>0.325305377341496</v>
      </c>
      <c r="T21" s="233">
        <f t="shared" si="5"/>
        <v>0.19617305852360611</v>
      </c>
    </row>
    <row r="22" spans="1:20">
      <c r="A22" s="453" t="s">
        <v>128</v>
      </c>
      <c r="B22" s="454"/>
      <c r="C22" s="455"/>
      <c r="D22" s="234">
        <v>298</v>
      </c>
      <c r="E22" s="234">
        <v>11</v>
      </c>
      <c r="F22" s="234">
        <v>52</v>
      </c>
      <c r="G22" s="234">
        <v>0</v>
      </c>
      <c r="H22" s="234">
        <v>3</v>
      </c>
      <c r="I22" s="234">
        <v>0</v>
      </c>
      <c r="J22" s="234">
        <v>11</v>
      </c>
      <c r="K22" s="234">
        <v>92</v>
      </c>
      <c r="L22" s="234">
        <v>14</v>
      </c>
      <c r="M22" s="234">
        <v>15</v>
      </c>
      <c r="N22" s="234">
        <v>1</v>
      </c>
      <c r="O22" s="234">
        <v>0</v>
      </c>
      <c r="P22" s="234">
        <v>2</v>
      </c>
      <c r="Q22" s="234">
        <v>0</v>
      </c>
      <c r="R22" s="234">
        <v>9</v>
      </c>
      <c r="S22" s="234">
        <v>88</v>
      </c>
      <c r="T22" s="234">
        <v>5</v>
      </c>
    </row>
    <row r="23" spans="1:20" ht="16.5" thickBot="1">
      <c r="A23" s="456" t="s">
        <v>129</v>
      </c>
      <c r="B23" s="457"/>
      <c r="C23" s="458"/>
      <c r="D23" s="235">
        <v>507.343240676574</v>
      </c>
      <c r="E23" s="235">
        <v>24.159201936979713</v>
      </c>
      <c r="F23" s="235">
        <v>75.928920373364804</v>
      </c>
      <c r="G23" s="235">
        <v>0</v>
      </c>
      <c r="H23" s="235">
        <v>0</v>
      </c>
      <c r="I23" s="235">
        <v>0</v>
      </c>
      <c r="J23" s="235">
        <v>13.805258249702694</v>
      </c>
      <c r="K23" s="235">
        <v>144.95521162187828</v>
      </c>
      <c r="L23" s="235">
        <v>24.159201936979713</v>
      </c>
      <c r="M23" s="235">
        <v>20.707887374554041</v>
      </c>
      <c r="N23" s="235">
        <v>0</v>
      </c>
      <c r="O23" s="235">
        <v>0</v>
      </c>
      <c r="P23" s="235">
        <v>6.9026291248513472</v>
      </c>
      <c r="Q23" s="235">
        <v>0</v>
      </c>
      <c r="R23" s="235">
        <v>8.6</v>
      </c>
      <c r="S23" s="235">
        <v>188.1</v>
      </c>
      <c r="T23" s="235">
        <v>12.1</v>
      </c>
    </row>
    <row r="24" spans="1:20" ht="15">
      <c r="A24" s="445"/>
      <c r="B24" s="445"/>
      <c r="C24" s="445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</sheetData>
  <mergeCells count="13">
    <mergeCell ref="A24:C24"/>
    <mergeCell ref="A18:C18"/>
    <mergeCell ref="A19:C19"/>
    <mergeCell ref="A20:C20"/>
    <mergeCell ref="A21:C21"/>
    <mergeCell ref="A22:C22"/>
    <mergeCell ref="A23:C23"/>
    <mergeCell ref="A17:B17"/>
    <mergeCell ref="A1:R1"/>
    <mergeCell ref="B2:R2"/>
    <mergeCell ref="A3:A4"/>
    <mergeCell ref="B3:B4"/>
    <mergeCell ref="C3:C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Zeros="0" workbookViewId="0">
      <selection activeCell="A18" sqref="A18:C18"/>
    </sheetView>
  </sheetViews>
  <sheetFormatPr defaultRowHeight="12.75"/>
  <cols>
    <col min="1" max="1" width="6.140625" customWidth="1"/>
    <col min="2" max="2" width="17" customWidth="1"/>
  </cols>
  <sheetData>
    <row r="1" spans="1:20" ht="22.5">
      <c r="A1" s="439" t="s">
        <v>121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205"/>
      <c r="T1" s="205"/>
    </row>
    <row r="2" spans="1:20" ht="26.45" customHeight="1" thickBot="1">
      <c r="A2" s="188"/>
      <c r="B2" s="440" t="s">
        <v>122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189"/>
      <c r="T2" s="206"/>
    </row>
    <row r="3" spans="1:20" ht="122.25" thickBot="1">
      <c r="A3" s="441" t="s">
        <v>68</v>
      </c>
      <c r="B3" s="442" t="s">
        <v>69</v>
      </c>
      <c r="C3" s="443" t="s">
        <v>130</v>
      </c>
      <c r="D3" s="236" t="s">
        <v>70</v>
      </c>
      <c r="E3" s="143" t="s">
        <v>71</v>
      </c>
      <c r="F3" s="144" t="s">
        <v>72</v>
      </c>
      <c r="G3" s="144" t="s">
        <v>73</v>
      </c>
      <c r="H3" s="144" t="s">
        <v>74</v>
      </c>
      <c r="I3" s="144" t="s">
        <v>75</v>
      </c>
      <c r="J3" s="144" t="s">
        <v>76</v>
      </c>
      <c r="K3" s="208" t="s">
        <v>77</v>
      </c>
      <c r="L3" s="144" t="s">
        <v>78</v>
      </c>
      <c r="M3" s="209" t="s">
        <v>79</v>
      </c>
      <c r="N3" s="210" t="s">
        <v>80</v>
      </c>
      <c r="O3" s="210" t="s">
        <v>81</v>
      </c>
      <c r="P3" s="210" t="s">
        <v>82</v>
      </c>
      <c r="Q3" s="210" t="s">
        <v>85</v>
      </c>
      <c r="R3" s="210" t="s">
        <v>86</v>
      </c>
      <c r="S3" s="211" t="s">
        <v>87</v>
      </c>
      <c r="T3" s="210" t="s">
        <v>88</v>
      </c>
    </row>
    <row r="4" spans="1:20" ht="26.25" thickBot="1">
      <c r="A4" s="441"/>
      <c r="B4" s="442"/>
      <c r="C4" s="444"/>
      <c r="D4" s="237"/>
      <c r="E4" s="238" t="s">
        <v>89</v>
      </c>
      <c r="F4" s="239" t="s">
        <v>90</v>
      </c>
      <c r="G4" s="239" t="s">
        <v>91</v>
      </c>
      <c r="H4" s="239" t="s">
        <v>92</v>
      </c>
      <c r="I4" s="239" t="s">
        <v>93</v>
      </c>
      <c r="J4" s="239" t="s">
        <v>94</v>
      </c>
      <c r="K4" s="240" t="s">
        <v>95</v>
      </c>
      <c r="L4" s="239" t="s">
        <v>96</v>
      </c>
      <c r="M4" s="241" t="s">
        <v>97</v>
      </c>
      <c r="N4" s="242" t="s">
        <v>98</v>
      </c>
      <c r="O4" s="242" t="s">
        <v>99</v>
      </c>
      <c r="P4" s="242" t="s">
        <v>100</v>
      </c>
      <c r="Q4" s="242" t="s">
        <v>103</v>
      </c>
      <c r="R4" s="242" t="s">
        <v>104</v>
      </c>
      <c r="S4" s="243" t="s">
        <v>105</v>
      </c>
      <c r="T4" s="242" t="s">
        <v>106</v>
      </c>
    </row>
    <row r="5" spans="1:20" ht="15.75">
      <c r="A5" s="154">
        <v>1</v>
      </c>
      <c r="B5" s="155" t="s">
        <v>36</v>
      </c>
      <c r="C5" s="217">
        <v>18527</v>
      </c>
      <c r="D5" s="244">
        <f>'[2]6 мес-трудосп'!D5*100000/'[2]6 мес-трудосп'!$C5*2.011</f>
        <v>575.28471959842398</v>
      </c>
      <c r="E5" s="245">
        <f>'[2]6 мес-трудосп'!E5*100000/'[2]6 мес-трудосп'!$C5*2.011</f>
        <v>0</v>
      </c>
      <c r="F5" s="245">
        <f>'[2]6 мес-трудосп'!F5*100000/'[2]6 мес-трудосп'!$C5*2.011</f>
        <v>141.10757273168889</v>
      </c>
      <c r="G5" s="245">
        <f>'[2]6 мес-трудосп'!G5*100000/'[2]6 мес-трудосп'!$C5*2.011</f>
        <v>0</v>
      </c>
      <c r="H5" s="245">
        <f>'[2]6 мес-трудосп'!H5*100000/'[2]6 мес-трудосп'!$C5*2.011</f>
        <v>0</v>
      </c>
      <c r="I5" s="245">
        <f>'[2]6 мес-трудосп'!I5*100000/'[2]6 мес-трудосп'!$C5*2.011</f>
        <v>10.854428671668376</v>
      </c>
      <c r="J5" s="245">
        <f>'[2]6 мес-трудосп'!J5*100000/'[2]6 мес-трудосп'!$C5*2.011</f>
        <v>10.854428671668376</v>
      </c>
      <c r="K5" s="245">
        <f>'[2]6 мес-трудосп'!K5*100000/'[2]6 мес-трудосп'!$C5*2.011</f>
        <v>173.67085874669402</v>
      </c>
      <c r="L5" s="245">
        <f>'[2]6 мес-трудосп'!L5*100000/'[2]6 мес-трудосп'!$C5*2.011</f>
        <v>32.563286015005126</v>
      </c>
      <c r="M5" s="245">
        <f>'[2]6 мес-трудосп'!M5*100000/'[2]6 мес-трудосп'!$C5*2.011</f>
        <v>32.563286015005126</v>
      </c>
      <c r="N5" s="245">
        <f>'[2]6 мес-трудосп'!N5*100000/'[2]6 мес-трудосп'!$C5*2.011</f>
        <v>0</v>
      </c>
      <c r="O5" s="245">
        <f>'[2]6 мес-трудосп'!O5*100000/'[2]6 мес-трудосп'!$C5*2.011</f>
        <v>0</v>
      </c>
      <c r="P5" s="245">
        <f>'[2]6 мес-трудосп'!P5*100000/'[2]6 мес-трудосп'!$C5*2.011</f>
        <v>10.854428671668376</v>
      </c>
      <c r="Q5" s="245">
        <f>'[2]6 мес-трудосп'!Q5*100000/'[2]6 мес-трудосп'!$C5*2.011</f>
        <v>0</v>
      </c>
      <c r="R5" s="245">
        <f>'[2]6 мес-трудосп'!R5*100000/'[2]6 мес-трудосп'!$C5*2.011</f>
        <v>0</v>
      </c>
      <c r="S5" s="245">
        <f>'[2]6 мес-трудосп'!S5*100000/'[2]6 мес-трудосп'!$C5*2.011</f>
        <v>162.81643007502564</v>
      </c>
      <c r="T5" s="245">
        <f>'[2]6 мес-трудосп'!T5*100000/'[2]6 мес-трудосп'!$C5*2.011</f>
        <v>0</v>
      </c>
    </row>
    <row r="6" spans="1:20" ht="15.75">
      <c r="A6" s="154">
        <v>2</v>
      </c>
      <c r="B6" s="155" t="s">
        <v>37</v>
      </c>
      <c r="C6" s="217">
        <v>4234</v>
      </c>
      <c r="D6" s="244">
        <f>'[2]6 мес-трудосп'!D6*100000/'[2]6 мес-трудосп'!$C6*2.011</f>
        <v>854.93623051487953</v>
      </c>
      <c r="E6" s="245">
        <f>'[2]6 мес-трудосп'!E6*100000/'[2]6 мес-трудосп'!$C6*2.011</f>
        <v>0</v>
      </c>
      <c r="F6" s="245">
        <f>'[2]6 мес-трудосп'!F6*100000/'[2]6 мес-трудосп'!$C6*2.011</f>
        <v>94.992914501653289</v>
      </c>
      <c r="G6" s="245">
        <f>'[2]6 мес-трудосп'!G6*100000/'[2]6 мес-трудосп'!$C6*2.011</f>
        <v>0</v>
      </c>
      <c r="H6" s="245">
        <f>'[2]6 мес-трудосп'!H6*100000/'[2]6 мес-трудосп'!$C6*2.011</f>
        <v>0</v>
      </c>
      <c r="I6" s="245">
        <f>'[2]6 мес-трудосп'!I6*100000/'[2]6 мес-трудосп'!$C6*2.011</f>
        <v>0</v>
      </c>
      <c r="J6" s="245">
        <f>'[2]6 мес-трудосп'!J6*100000/'[2]6 мес-трудосп'!$C6*2.011</f>
        <v>0</v>
      </c>
      <c r="K6" s="245">
        <f>'[2]6 мес-трудосп'!K6*100000/'[2]6 мес-трудосп'!$C6*2.011</f>
        <v>142.48937175247994</v>
      </c>
      <c r="L6" s="245">
        <f>'[2]6 мес-трудосп'!L6*100000/'[2]6 мес-трудосп'!$C6*2.011</f>
        <v>47.496457250826644</v>
      </c>
      <c r="M6" s="245">
        <f>'[2]6 мес-трудосп'!M6*100000/'[2]6 мес-трудосп'!$C6*2.011</f>
        <v>189.98582900330658</v>
      </c>
      <c r="N6" s="245">
        <f>'[2]6 мес-трудосп'!N6*100000/'[2]6 мес-трудосп'!$C6*2.011</f>
        <v>0</v>
      </c>
      <c r="O6" s="245">
        <f>'[2]6 мес-трудосп'!O6*100000/'[2]6 мес-трудосп'!$C6*2.011</f>
        <v>47.496457250826644</v>
      </c>
      <c r="P6" s="245">
        <f>'[2]6 мес-трудосп'!P6*100000/'[2]6 мес-трудосп'!$C6*2.011</f>
        <v>0</v>
      </c>
      <c r="Q6" s="245">
        <f>'[2]6 мес-трудосп'!Q6*100000/'[2]6 мес-трудосп'!$C6*2.011</f>
        <v>0</v>
      </c>
      <c r="R6" s="245">
        <f>'[2]6 мес-трудосп'!R6*100000/'[2]6 мес-трудосп'!$C6*2.011</f>
        <v>0</v>
      </c>
      <c r="S6" s="245">
        <f>'[2]6 мес-трудосп'!S6*100000/'[2]6 мес-трудосп'!$C6*2.011</f>
        <v>332.47520075578649</v>
      </c>
      <c r="T6" s="245">
        <f>'[2]6 мес-трудосп'!T6*100000/'[2]6 мес-трудосп'!$C6*2.011</f>
        <v>0</v>
      </c>
    </row>
    <row r="7" spans="1:20" ht="15.75">
      <c r="A7" s="154">
        <v>3</v>
      </c>
      <c r="B7" s="155" t="s">
        <v>38</v>
      </c>
      <c r="C7" s="217">
        <v>6140</v>
      </c>
      <c r="D7" s="244">
        <f>'[2]6 мес-трудосп'!D7*100000/'[2]6 мес-трудосп'!$C7*2.011</f>
        <v>655.04885993485345</v>
      </c>
      <c r="E7" s="245">
        <f>'[2]6 мес-трудосп'!E7*100000/'[2]6 мес-трудосп'!$C7*2.011</f>
        <v>32.752442996742673</v>
      </c>
      <c r="F7" s="245">
        <f>'[2]6 мес-трудосп'!F7*100000/'[2]6 мес-трудосп'!$C7*2.011</f>
        <v>32.752442996742673</v>
      </c>
      <c r="G7" s="245">
        <f>'[2]6 мес-трудосп'!G7*100000/'[2]6 мес-трудосп'!$C7*2.011</f>
        <v>0</v>
      </c>
      <c r="H7" s="245">
        <f>'[2]6 мес-трудосп'!H7*100000/'[2]6 мес-трудосп'!$C7*2.011</f>
        <v>0</v>
      </c>
      <c r="I7" s="245">
        <f>'[2]6 мес-трудосп'!I7*100000/'[2]6 мес-трудосп'!$C7*2.011</f>
        <v>0</v>
      </c>
      <c r="J7" s="245">
        <f>'[2]6 мес-трудосп'!J7*100000/'[2]6 мес-трудосп'!$C7*2.011</f>
        <v>32.752442996742673</v>
      </c>
      <c r="K7" s="245">
        <f>'[2]6 мес-трудосп'!K7*100000/'[2]6 мес-трудосп'!$C7*2.011</f>
        <v>65.504885993485345</v>
      </c>
      <c r="L7" s="245">
        <f>'[2]6 мес-трудосп'!L7*100000/'[2]6 мес-трудосп'!$C7*2.011</f>
        <v>0</v>
      </c>
      <c r="M7" s="245">
        <f>'[2]6 мес-трудосп'!M7*100000/'[2]6 мес-трудосп'!$C7*2.011</f>
        <v>163.76221498371336</v>
      </c>
      <c r="N7" s="245">
        <f>'[2]6 мес-трудосп'!N7*100000/'[2]6 мес-трудосп'!$C7*2.011</f>
        <v>0</v>
      </c>
      <c r="O7" s="245">
        <f>'[2]6 мес-трудосп'!O7*100000/'[2]6 мес-трудосп'!$C7*2.011</f>
        <v>0</v>
      </c>
      <c r="P7" s="245">
        <f>'[2]6 мес-трудосп'!P7*100000/'[2]6 мес-трудосп'!$C7*2.011</f>
        <v>32.752442996742673</v>
      </c>
      <c r="Q7" s="245">
        <f>'[2]6 мес-трудосп'!Q7*100000/'[2]6 мес-трудосп'!$C7*2.011</f>
        <v>0</v>
      </c>
      <c r="R7" s="245">
        <f>'[2]6 мес-трудосп'!R7*100000/'[2]6 мес-трудосп'!$C7*2.011</f>
        <v>32.752442996742673</v>
      </c>
      <c r="S7" s="245">
        <f>'[2]6 мес-трудосп'!S7*100000/'[2]6 мес-трудосп'!$C7*2.011</f>
        <v>262.01954397394138</v>
      </c>
      <c r="T7" s="245">
        <f>'[2]6 мес-трудосп'!T7*100000/'[2]6 мес-трудосп'!$C7*2.011</f>
        <v>0</v>
      </c>
    </row>
    <row r="8" spans="1:20" ht="15.75">
      <c r="A8" s="154">
        <v>4</v>
      </c>
      <c r="B8" s="155" t="s">
        <v>39</v>
      </c>
      <c r="C8" s="217">
        <v>6813</v>
      </c>
      <c r="D8" s="244">
        <f>'[2]6 мес-трудосп'!D8*100000/'[2]6 мес-трудосп'!$C8*2.011</f>
        <v>590.34199324820202</v>
      </c>
      <c r="E8" s="245">
        <f>'[2]6 мес-трудосп'!E8*100000/'[2]6 мес-трудосп'!$C8*2.011</f>
        <v>0</v>
      </c>
      <c r="F8" s="245">
        <f>'[2]6 мес-трудосп'!F8*100000/'[2]6 мес-трудосп'!$C8*2.011</f>
        <v>29.5170996624101</v>
      </c>
      <c r="G8" s="245">
        <f>'[2]6 мес-трудосп'!G8*100000/'[2]6 мес-трудосп'!$C8*2.011</f>
        <v>0</v>
      </c>
      <c r="H8" s="245">
        <f>'[2]6 мес-трудосп'!H8*100000/'[2]6 мес-трудосп'!$C8*2.011</f>
        <v>0</v>
      </c>
      <c r="I8" s="245">
        <f>'[2]6 мес-трудосп'!I8*100000/'[2]6 мес-трудосп'!$C8*2.011</f>
        <v>0</v>
      </c>
      <c r="J8" s="245">
        <f>'[2]6 мес-трудосп'!J8*100000/'[2]6 мес-трудосп'!$C8*2.011</f>
        <v>0</v>
      </c>
      <c r="K8" s="245">
        <f>'[2]6 мес-трудосп'!K8*100000/'[2]6 мес-трудосп'!$C8*2.011</f>
        <v>147.5854983120505</v>
      </c>
      <c r="L8" s="245">
        <f>'[2]6 мес-трудосп'!L8*100000/'[2]6 мес-трудосп'!$C8*2.011</f>
        <v>0</v>
      </c>
      <c r="M8" s="245">
        <f>'[2]6 мес-трудосп'!M8*100000/'[2]6 мес-трудосп'!$C8*2.011</f>
        <v>29.5170996624101</v>
      </c>
      <c r="N8" s="245">
        <f>'[2]6 мес-трудосп'!N8*100000/'[2]6 мес-трудосп'!$C8*2.011</f>
        <v>0</v>
      </c>
      <c r="O8" s="245">
        <f>'[2]6 мес-трудосп'!O8*100000/'[2]6 мес-трудосп'!$C8*2.011</f>
        <v>0</v>
      </c>
      <c r="P8" s="245">
        <f>'[2]6 мес-трудосп'!P8*100000/'[2]6 мес-трудосп'!$C8*2.011</f>
        <v>29.5170996624101</v>
      </c>
      <c r="Q8" s="245">
        <f>'[2]6 мес-трудосп'!Q8*100000/'[2]6 мес-трудосп'!$C8*2.011</f>
        <v>0</v>
      </c>
      <c r="R8" s="245">
        <f>'[2]6 мес-трудосп'!R8*100000/'[2]6 мес-трудосп'!$C8*2.011</f>
        <v>59.0341993248202</v>
      </c>
      <c r="S8" s="245">
        <f>'[2]6 мес-трудосп'!S8*100000/'[2]6 мес-трудосп'!$C8*2.011</f>
        <v>295.17099662410101</v>
      </c>
      <c r="T8" s="245">
        <f>'[2]6 мес-трудосп'!T8*100000/'[2]6 мес-трудосп'!$C8*2.011</f>
        <v>0</v>
      </c>
    </row>
    <row r="9" spans="1:20" ht="15.75">
      <c r="A9" s="154">
        <v>5</v>
      </c>
      <c r="B9" s="155" t="s">
        <v>40</v>
      </c>
      <c r="C9" s="217">
        <v>7086</v>
      </c>
      <c r="D9" s="244">
        <f>'[2]6 мес-трудосп'!D9*100000/'[2]6 мес-трудосп'!$C9*2.011</f>
        <v>851.3971210838273</v>
      </c>
      <c r="E9" s="245">
        <f>'[2]6 мес-трудосп'!E9*100000/'[2]6 мес-трудосп'!$C9*2.011</f>
        <v>28.379904036127577</v>
      </c>
      <c r="F9" s="245">
        <f>'[2]6 мес-трудосп'!F9*100000/'[2]6 мес-трудосп'!$C9*2.011</f>
        <v>28.379904036127577</v>
      </c>
      <c r="G9" s="245">
        <f>'[2]6 мес-трудосп'!G9*100000/'[2]6 мес-трудосп'!$C9*2.011</f>
        <v>0</v>
      </c>
      <c r="H9" s="245">
        <f>'[2]6 мес-трудосп'!H9*100000/'[2]6 мес-трудосп'!$C9*2.011</f>
        <v>0</v>
      </c>
      <c r="I9" s="245">
        <f>'[2]6 мес-трудосп'!I9*100000/'[2]6 мес-трудосп'!$C9*2.011</f>
        <v>0</v>
      </c>
      <c r="J9" s="245">
        <f>'[2]6 мес-трудосп'!J9*100000/'[2]6 мес-трудосп'!$C9*2.011</f>
        <v>0</v>
      </c>
      <c r="K9" s="245">
        <f>'[2]6 мес-трудосп'!K9*100000/'[2]6 мес-трудосп'!$C9*2.011</f>
        <v>283.79904036127579</v>
      </c>
      <c r="L9" s="245">
        <f>'[2]6 мес-трудосп'!L9*100000/'[2]6 мес-трудосп'!$C9*2.011</f>
        <v>28.379904036127577</v>
      </c>
      <c r="M9" s="245">
        <f>'[2]6 мес-трудосп'!M9*100000/'[2]6 мес-трудосп'!$C9*2.011</f>
        <v>56.759808072255154</v>
      </c>
      <c r="N9" s="245">
        <f>'[2]6 мес-трудосп'!N9*100000/'[2]6 мес-трудосп'!$C9*2.011</f>
        <v>0</v>
      </c>
      <c r="O9" s="245">
        <f>'[2]6 мес-трудосп'!O9*100000/'[2]6 мес-трудосп'!$C9*2.011</f>
        <v>0</v>
      </c>
      <c r="P9" s="245">
        <f>'[2]6 мес-трудосп'!P9*100000/'[2]6 мес-трудосп'!$C9*2.011</f>
        <v>0</v>
      </c>
      <c r="Q9" s="245">
        <f>'[2]6 мес-трудосп'!Q9*100000/'[2]6 мес-трудосп'!$C9*2.011</f>
        <v>0</v>
      </c>
      <c r="R9" s="245">
        <f>'[2]6 мес-трудосп'!R9*100000/'[2]6 мес-трудосп'!$C9*2.011</f>
        <v>0</v>
      </c>
      <c r="S9" s="245">
        <f>'[2]6 мес-трудосп'!S9*100000/'[2]6 мес-трудосп'!$C9*2.011</f>
        <v>425.69856054191365</v>
      </c>
      <c r="T9" s="245">
        <f>'[2]6 мес-трудосп'!T9*100000/'[2]6 мес-трудосп'!$C9*2.011</f>
        <v>28.379904036127577</v>
      </c>
    </row>
    <row r="10" spans="1:20" ht="15.75">
      <c r="A10" s="154">
        <v>6</v>
      </c>
      <c r="B10" s="155" t="s">
        <v>41</v>
      </c>
      <c r="C10" s="217">
        <v>5848</v>
      </c>
      <c r="D10" s="244">
        <f>'[2]6 мес-трудосп'!D10*100000/'[2]6 мес-трудосп'!$C10*2.011</f>
        <v>756.5321477428181</v>
      </c>
      <c r="E10" s="245">
        <f>'[2]6 мес-трудосп'!E10*100000/'[2]6 мес-трудосп'!$C10*2.011</f>
        <v>0</v>
      </c>
      <c r="F10" s="245">
        <f>'[2]6 мес-трудосп'!F10*100000/'[2]6 мес-трудосп'!$C10*2.011</f>
        <v>137.55129958960327</v>
      </c>
      <c r="G10" s="245">
        <f>'[2]6 мес-трудосп'!G10*100000/'[2]6 мес-трудосп'!$C10*2.011</f>
        <v>0</v>
      </c>
      <c r="H10" s="245">
        <f>'[2]6 мес-трудосп'!H10*100000/'[2]6 мес-трудосп'!$C10*2.011</f>
        <v>0</v>
      </c>
      <c r="I10" s="245">
        <f>'[2]6 мес-трудосп'!I10*100000/'[2]6 мес-трудосп'!$C10*2.011</f>
        <v>0</v>
      </c>
      <c r="J10" s="245">
        <f>'[2]6 мес-трудосп'!J10*100000/'[2]6 мес-трудосп'!$C10*2.011</f>
        <v>0</v>
      </c>
      <c r="K10" s="245">
        <f>'[2]6 мес-трудосп'!K10*100000/'[2]6 мес-трудосп'!$C10*2.011</f>
        <v>275.10259917920655</v>
      </c>
      <c r="L10" s="245">
        <f>'[2]6 мес-трудосп'!L10*100000/'[2]6 мес-трудосп'!$C10*2.011</f>
        <v>0</v>
      </c>
      <c r="M10" s="245">
        <f>'[2]6 мес-трудосп'!M10*100000/'[2]6 мес-трудосп'!$C10*2.011</f>
        <v>0</v>
      </c>
      <c r="N10" s="245">
        <f>'[2]6 мес-трудосп'!N10*100000/'[2]6 мес-трудосп'!$C10*2.011</f>
        <v>0</v>
      </c>
      <c r="O10" s="245">
        <f>'[2]6 мес-трудосп'!O10*100000/'[2]6 мес-трудосп'!$C10*2.011</f>
        <v>0</v>
      </c>
      <c r="P10" s="245">
        <f>'[2]6 мес-трудосп'!P10*100000/'[2]6 мес-трудосп'!$C10*2.011</f>
        <v>0</v>
      </c>
      <c r="Q10" s="245">
        <f>'[2]6 мес-трудосп'!Q10*100000/'[2]6 мес-трудосп'!$C10*2.011</f>
        <v>0</v>
      </c>
      <c r="R10" s="245">
        <f>'[2]6 мес-трудосп'!R10*100000/'[2]6 мес-трудосп'!$C10*2.011</f>
        <v>68.775649794801637</v>
      </c>
      <c r="S10" s="245">
        <f>'[2]6 мес-трудосп'!S10*100000/'[2]6 мес-трудосп'!$C10*2.011</f>
        <v>275.10259917920655</v>
      </c>
      <c r="T10" s="245">
        <f>'[2]6 мес-трудосп'!T10*100000/'[2]6 мес-трудосп'!$C10*2.011</f>
        <v>0</v>
      </c>
    </row>
    <row r="11" spans="1:20" ht="15.75">
      <c r="A11" s="154">
        <v>7</v>
      </c>
      <c r="B11" s="155" t="s">
        <v>42</v>
      </c>
      <c r="C11" s="223">
        <v>9799</v>
      </c>
      <c r="D11" s="244">
        <f>'[2]6 мес-трудосп'!D11*100000/'[2]6 мес-трудосп'!$C11*2.011</f>
        <v>472.01755281151139</v>
      </c>
      <c r="E11" s="245">
        <f>'[2]6 мес-трудосп'!E11*100000/'[2]6 мес-трудосп'!$C11*2.011</f>
        <v>0</v>
      </c>
      <c r="F11" s="245">
        <f>'[2]6 мес-трудосп'!F11*100000/'[2]6 мес-трудосп'!$C11*2.011</f>
        <v>20.52250229615267</v>
      </c>
      <c r="G11" s="245">
        <f>'[2]6 мес-трудосп'!G11*100000/'[2]6 мес-трудосп'!$C11*2.011</f>
        <v>0</v>
      </c>
      <c r="H11" s="245">
        <f>'[2]6 мес-трудосп'!H11*100000/'[2]6 мес-трудосп'!$C11*2.011</f>
        <v>0</v>
      </c>
      <c r="I11" s="245">
        <f>'[2]6 мес-трудосп'!I11*100000/'[2]6 мес-трудосп'!$C11*2.011</f>
        <v>0</v>
      </c>
      <c r="J11" s="245">
        <f>'[2]6 мес-трудосп'!J11*100000/'[2]6 мес-трудосп'!$C11*2.011</f>
        <v>0</v>
      </c>
      <c r="K11" s="245">
        <f>'[2]6 мес-трудосп'!K11*100000/'[2]6 мес-трудосп'!$C11*2.011</f>
        <v>184.70252066537404</v>
      </c>
      <c r="L11" s="245">
        <f>'[2]6 мес-трудосп'!L11*100000/'[2]6 мес-трудосп'!$C11*2.011</f>
        <v>41.045004592305339</v>
      </c>
      <c r="M11" s="245">
        <f>'[2]6 мес-трудосп'!M11*100000/'[2]6 мес-трудосп'!$C11*2.011</f>
        <v>41.045004592305339</v>
      </c>
      <c r="N11" s="245">
        <f>'[2]6 мес-трудосп'!N11*100000/'[2]6 мес-трудосп'!$C11*2.011</f>
        <v>0</v>
      </c>
      <c r="O11" s="245">
        <f>'[2]6 мес-трудосп'!O11*100000/'[2]6 мес-трудосп'!$C11*2.011</f>
        <v>0</v>
      </c>
      <c r="P11" s="245">
        <f>'[2]6 мес-трудосп'!P11*100000/'[2]6 мес-трудосп'!$C11*2.011</f>
        <v>0</v>
      </c>
      <c r="Q11" s="245">
        <f>'[2]6 мес-трудосп'!Q11*100000/'[2]6 мес-трудосп'!$C11*2.011</f>
        <v>0</v>
      </c>
      <c r="R11" s="245">
        <f>'[2]6 мес-трудосп'!R11*100000/'[2]6 мес-трудосп'!$C11*2.011</f>
        <v>0</v>
      </c>
      <c r="S11" s="245">
        <f>'[2]6 мес-трудосп'!S11*100000/'[2]6 мес-трудосп'!$C11*2.011</f>
        <v>184.70252066537404</v>
      </c>
      <c r="T11" s="245">
        <f>'[2]6 мес-трудосп'!T11*100000/'[2]6 мес-трудосп'!$C11*2.011</f>
        <v>0</v>
      </c>
    </row>
    <row r="12" spans="1:20" ht="15.75">
      <c r="A12" s="154">
        <v>8</v>
      </c>
      <c r="B12" s="155" t="s">
        <v>43</v>
      </c>
      <c r="C12" s="217">
        <v>7116</v>
      </c>
      <c r="D12" s="244">
        <f>'[2]6 мес-трудосп'!D12*100000/'[2]6 мес-трудосп'!$C12*2.011</f>
        <v>536.94491287240032</v>
      </c>
      <c r="E12" s="245">
        <f>'[2]6 мес-трудосп'!E12*100000/'[2]6 мес-трудосп'!$C12*2.011</f>
        <v>0</v>
      </c>
      <c r="F12" s="245">
        <f>'[2]6 мес-трудосп'!F12*100000/'[2]6 мес-трудосп'!$C12*2.011</f>
        <v>56.520517144463184</v>
      </c>
      <c r="G12" s="245">
        <f>'[2]6 мес-трудосп'!G12*100000/'[2]6 мес-трудосп'!$C12*2.011</f>
        <v>0</v>
      </c>
      <c r="H12" s="245">
        <f>'[2]6 мес-трудосп'!H12*100000/'[2]6 мес-трудосп'!$C12*2.011</f>
        <v>0</v>
      </c>
      <c r="I12" s="245">
        <f>'[2]6 мес-трудосп'!I12*100000/'[2]6 мес-трудосп'!$C12*2.011</f>
        <v>0</v>
      </c>
      <c r="J12" s="245">
        <f>'[2]6 мес-трудосп'!J12*100000/'[2]6 мес-трудосп'!$C12*2.011</f>
        <v>28.260258572231592</v>
      </c>
      <c r="K12" s="245">
        <f>'[2]6 мес-трудосп'!K12*100000/'[2]6 мес-трудосп'!$C12*2.011</f>
        <v>141.30129286115795</v>
      </c>
      <c r="L12" s="245">
        <f>'[2]6 мес-трудосп'!L12*100000/'[2]6 мес-трудосп'!$C12*2.011</f>
        <v>0</v>
      </c>
      <c r="M12" s="245">
        <f>'[2]6 мес-трудосп'!M12*100000/'[2]6 мес-трудосп'!$C12*2.011</f>
        <v>0</v>
      </c>
      <c r="N12" s="245">
        <f>'[2]6 мес-трудосп'!N12*100000/'[2]6 мес-трудосп'!$C12*2.011</f>
        <v>0</v>
      </c>
      <c r="O12" s="245">
        <f>'[2]6 мес-трудосп'!O12*100000/'[2]6 мес-трудосп'!$C12*2.011</f>
        <v>0</v>
      </c>
      <c r="P12" s="245">
        <f>'[2]6 мес-трудосп'!P12*100000/'[2]6 мес-трудосп'!$C12*2.011</f>
        <v>0</v>
      </c>
      <c r="Q12" s="245">
        <f>'[2]6 мес-трудосп'!Q12*100000/'[2]6 мес-трудосп'!$C12*2.011</f>
        <v>0</v>
      </c>
      <c r="R12" s="245">
        <f>'[2]6 мес-трудосп'!R12*100000/'[2]6 мес-трудосп'!$C12*2.011</f>
        <v>56.520517144463184</v>
      </c>
      <c r="S12" s="245">
        <f>'[2]6 мес-трудосп'!S12*100000/'[2]6 мес-трудосп'!$C12*2.011</f>
        <v>254.34232715008434</v>
      </c>
      <c r="T12" s="245">
        <f>'[2]6 мес-трудосп'!T12*100000/'[2]6 мес-трудосп'!$C12*2.011</f>
        <v>0</v>
      </c>
    </row>
    <row r="13" spans="1:20" ht="15.75">
      <c r="A13" s="154">
        <v>9</v>
      </c>
      <c r="B13" s="155" t="s">
        <v>44</v>
      </c>
      <c r="C13" s="217">
        <v>8351</v>
      </c>
      <c r="D13" s="244">
        <f>'[2]6 мес-трудосп'!D13*100000/'[2]6 мес-трудосп'!$C13*2.011</f>
        <v>866.91414201891985</v>
      </c>
      <c r="E13" s="245">
        <f>'[2]6 мес-трудосп'!E13*100000/'[2]6 мес-трудосп'!$C13*2.011</f>
        <v>48.161896778828883</v>
      </c>
      <c r="F13" s="245">
        <f>'[2]6 мес-трудосп'!F13*100000/'[2]6 мес-трудосп'!$C13*2.011</f>
        <v>72.242845168243321</v>
      </c>
      <c r="G13" s="245">
        <f>'[2]6 мес-трудосп'!G13*100000/'[2]6 мес-трудосп'!$C13*2.011</f>
        <v>0</v>
      </c>
      <c r="H13" s="245">
        <f>'[2]6 мес-трудосп'!H13*100000/'[2]6 мес-трудосп'!$C13*2.011</f>
        <v>0</v>
      </c>
      <c r="I13" s="245">
        <f>'[2]6 мес-трудосп'!I13*100000/'[2]6 мес-трудосп'!$C13*2.011</f>
        <v>0</v>
      </c>
      <c r="J13" s="245">
        <f>'[2]6 мес-трудосп'!J13*100000/'[2]6 мес-трудосп'!$C13*2.011</f>
        <v>0</v>
      </c>
      <c r="K13" s="245">
        <f>'[2]6 мес-трудосп'!K13*100000/'[2]6 мес-трудосп'!$C13*2.011</f>
        <v>288.97138067297328</v>
      </c>
      <c r="L13" s="245">
        <f>'[2]6 мес-трудосп'!L13*100000/'[2]6 мес-трудосп'!$C13*2.011</f>
        <v>24.080948389414441</v>
      </c>
      <c r="M13" s="245">
        <f>'[2]6 мес-трудосп'!M13*100000/'[2]6 мес-трудосп'!$C13*2.011</f>
        <v>48.161896778828883</v>
      </c>
      <c r="N13" s="245">
        <f>'[2]6 мес-трудосп'!N13*100000/'[2]6 мес-трудосп'!$C13*2.011</f>
        <v>0</v>
      </c>
      <c r="O13" s="245">
        <f>'[2]6 мес-трудосп'!O13*100000/'[2]6 мес-трудосп'!$C13*2.011</f>
        <v>0</v>
      </c>
      <c r="P13" s="245">
        <f>'[2]6 мес-трудосп'!P13*100000/'[2]6 мес-трудосп'!$C13*2.011</f>
        <v>0</v>
      </c>
      <c r="Q13" s="245">
        <f>'[2]6 мес-трудосп'!Q13*100000/'[2]6 мес-трудосп'!$C13*2.011</f>
        <v>0</v>
      </c>
      <c r="R13" s="245">
        <f>'[2]6 мес-трудосп'!R13*100000/'[2]6 мес-трудосп'!$C13*2.011</f>
        <v>96.323793557657766</v>
      </c>
      <c r="S13" s="245">
        <f>'[2]6 мес-трудосп'!S13*100000/'[2]6 мес-трудосп'!$C13*2.011</f>
        <v>288.97138067297328</v>
      </c>
      <c r="T13" s="245">
        <f>'[2]6 мес-трудосп'!T13*100000/'[2]6 мес-трудосп'!$C13*2.011</f>
        <v>24.080948389414441</v>
      </c>
    </row>
    <row r="14" spans="1:20" ht="15.75">
      <c r="A14" s="154">
        <v>10</v>
      </c>
      <c r="B14" s="161" t="s">
        <v>45</v>
      </c>
      <c r="C14" s="217">
        <v>5226</v>
      </c>
      <c r="D14" s="244">
        <f>'[2]6 мес-трудосп'!D14*100000/'[2]6 мес-трудосп'!$C14*2.011</f>
        <v>384.80673555300422</v>
      </c>
      <c r="E14" s="245">
        <f>'[2]6 мес-трудосп'!E14*100000/'[2]6 мес-трудосп'!$C14*2.011</f>
        <v>76.96134711060084</v>
      </c>
      <c r="F14" s="245">
        <f>'[2]6 мес-трудосп'!F14*100000/'[2]6 мес-трудосп'!$C14*2.011</f>
        <v>38.48067355530042</v>
      </c>
      <c r="G14" s="245">
        <f>'[2]6 мес-трудосп'!G14*100000/'[2]6 мес-трудосп'!$C14*2.011</f>
        <v>0</v>
      </c>
      <c r="H14" s="245">
        <f>'[2]6 мес-трудосп'!H14*100000/'[2]6 мес-трудосп'!$C14*2.011</f>
        <v>0</v>
      </c>
      <c r="I14" s="245">
        <f>'[2]6 мес-трудосп'!I14*100000/'[2]6 мес-трудосп'!$C14*2.011</f>
        <v>0</v>
      </c>
      <c r="J14" s="245">
        <f>'[2]6 мес-трудосп'!J14*100000/'[2]6 мес-трудосп'!$C14*2.011</f>
        <v>38.48067355530042</v>
      </c>
      <c r="K14" s="245">
        <f>'[2]6 мес-трудосп'!K14*100000/'[2]6 мес-трудосп'!$C14*2.011</f>
        <v>76.96134711060084</v>
      </c>
      <c r="L14" s="245">
        <f>'[2]6 мес-трудосп'!L14*100000/'[2]6 мес-трудосп'!$C14*2.011</f>
        <v>38.48067355530042</v>
      </c>
      <c r="M14" s="245">
        <f>'[2]6 мес-трудосп'!M14*100000/'[2]6 мес-трудосп'!$C14*2.011</f>
        <v>0</v>
      </c>
      <c r="N14" s="245">
        <f>'[2]6 мес-трудосп'!N14*100000/'[2]6 мес-трудосп'!$C14*2.011</f>
        <v>38.48067355530042</v>
      </c>
      <c r="O14" s="245">
        <f>'[2]6 мес-трудосп'!O14*100000/'[2]6 мес-трудосп'!$C14*2.011</f>
        <v>0</v>
      </c>
      <c r="P14" s="245">
        <f>'[2]6 мес-трудосп'!P14*100000/'[2]6 мес-трудосп'!$C14*2.011</f>
        <v>0</v>
      </c>
      <c r="Q14" s="245">
        <f>'[2]6 мес-трудосп'!Q14*100000/'[2]6 мес-трудосп'!$C14*2.011</f>
        <v>0</v>
      </c>
      <c r="R14" s="245">
        <f>'[2]6 мес-трудосп'!R14*100000/'[2]6 мес-трудосп'!$C14*2.011</f>
        <v>0</v>
      </c>
      <c r="S14" s="245">
        <f>'[2]6 мес-трудосп'!S14*100000/'[2]6 мес-трудосп'!$C14*2.011</f>
        <v>76.96134711060084</v>
      </c>
      <c r="T14" s="245">
        <f>'[2]6 мес-трудосп'!T14*100000/'[2]6 мес-трудосп'!$C14*2.011</f>
        <v>38.48067355530042</v>
      </c>
    </row>
    <row r="15" spans="1:20" ht="15.75">
      <c r="A15" s="224" t="s">
        <v>107</v>
      </c>
      <c r="B15" s="225" t="s">
        <v>46</v>
      </c>
      <c r="C15" s="226">
        <v>79210</v>
      </c>
      <c r="D15" s="244">
        <f>'[2]6 мес-трудосп'!D15*100000/'[2]6 мес-трудосп'!$C15*2.011</f>
        <v>637.24403484408538</v>
      </c>
      <c r="E15" s="244">
        <f>'[2]6 мес-трудосп'!E15*100000/'[2]6 мес-трудосп'!$C15*2.011</f>
        <v>15.232925135715188</v>
      </c>
      <c r="F15" s="244">
        <f>'[2]6 мес-трудосп'!F15*100000/'[2]6 мес-трудосп'!$C15*2.011</f>
        <v>73.625804822623408</v>
      </c>
      <c r="G15" s="244">
        <f>'[2]6 мес-трудосп'!G15*100000/'[2]6 мес-трудосп'!$C15*2.011</f>
        <v>0</v>
      </c>
      <c r="H15" s="244">
        <f>'[2]6 мес-трудосп'!H15*100000/'[2]6 мес-трудосп'!$C15*2.011</f>
        <v>0</v>
      </c>
      <c r="I15" s="244">
        <f>'[2]6 мес-трудосп'!I15*100000/'[2]6 мес-трудосп'!$C15*2.011</f>
        <v>2.5388208559525314</v>
      </c>
      <c r="J15" s="244">
        <f>'[2]6 мес-трудосп'!J15*100000/'[2]6 мес-трудосп'!$C15*2.011</f>
        <v>10.155283423810125</v>
      </c>
      <c r="K15" s="244">
        <f>'[2]6 мес-трудосп'!K15*100000/'[2]6 мес-трудосп'!$C15*2.011</f>
        <v>182.79510162858224</v>
      </c>
      <c r="L15" s="244">
        <f>'[2]6 мес-трудосп'!L15*100000/'[2]6 мес-трудосп'!$C15*2.011</f>
        <v>22.849387703572781</v>
      </c>
      <c r="M15" s="244">
        <f>'[2]6 мес-трудосп'!M15*100000/'[2]6 мес-трудосп'!$C15*2.011</f>
        <v>48.237596263098098</v>
      </c>
      <c r="N15" s="244">
        <f>'[2]6 мес-трудосп'!N15*100000/'[2]6 мес-трудосп'!$C15*2.011</f>
        <v>2.5388208559525314</v>
      </c>
      <c r="O15" s="244">
        <f>'[2]6 мес-трудосп'!O15*100000/'[2]6 мес-трудосп'!$C15*2.011</f>
        <v>2.5388208559525314</v>
      </c>
      <c r="P15" s="244">
        <f>'[2]6 мес-трудосп'!P15*100000/'[2]6 мес-трудосп'!$C15*2.011</f>
        <v>7.6164625678575941</v>
      </c>
      <c r="Q15" s="244">
        <f>'[2]6 мес-трудосп'!Q15*100000/'[2]6 мес-трудосп'!$C15*2.011</f>
        <v>0</v>
      </c>
      <c r="R15" s="244">
        <f>'[2]6 мес-трудосп'!R15*100000/'[2]6 мес-трудосп'!$C15*2.011</f>
        <v>27.927029415477847</v>
      </c>
      <c r="S15" s="244">
        <f>'[2]6 мес-трудосп'!S15*100000/'[2]6 мес-трудосп'!$C15*2.011</f>
        <v>241.1879813154905</v>
      </c>
      <c r="T15" s="244">
        <f>'[2]6 мес-трудосп'!T15*100000/'[2]6 мес-трудосп'!$C15*2.011</f>
        <v>7.6164625678575941</v>
      </c>
    </row>
    <row r="16" spans="1:20" ht="15.75">
      <c r="A16" s="154">
        <v>11</v>
      </c>
      <c r="B16" s="155" t="s">
        <v>108</v>
      </c>
      <c r="C16" s="228">
        <v>37046</v>
      </c>
      <c r="D16" s="244">
        <f>'[2]6 мес-трудосп'!D16*100000/'[2]6 мес-трудосп'!$C16*2.011</f>
        <v>450.55606543216544</v>
      </c>
      <c r="E16" s="245">
        <f>'[2]6 мес-трудосп'!E16*100000/'[2]6 мес-трудосп'!$C16*2.011</f>
        <v>32.570317983048106</v>
      </c>
      <c r="F16" s="245">
        <f>'[2]6 мес-трудосп'!F16*100000/'[2]6 мес-трудосп'!$C16*2.011</f>
        <v>92.282567618636293</v>
      </c>
      <c r="G16" s="245">
        <f>'[2]6 мес-трудосп'!G16*100000/'[2]6 мес-трудосп'!$C16*2.011</f>
        <v>0</v>
      </c>
      <c r="H16" s="245">
        <f>'[2]6 мес-трудосп'!H16*100000/'[2]6 мес-трудосп'!$C16*2.011</f>
        <v>0</v>
      </c>
      <c r="I16" s="245">
        <f>'[2]6 мес-трудосп'!I16*100000/'[2]6 мес-трудосп'!$C16*2.011</f>
        <v>0</v>
      </c>
      <c r="J16" s="245">
        <f>'[2]6 мес-трудосп'!J16*100000/'[2]6 мес-трудосп'!$C16*2.011</f>
        <v>10.856772661016034</v>
      </c>
      <c r="K16" s="245">
        <f>'[2]6 мес-трудосп'!K16*100000/'[2]6 мес-трудосп'!$C16*2.011</f>
        <v>124.85288560168439</v>
      </c>
      <c r="L16" s="245">
        <f>'[2]6 мес-трудосп'!L16*100000/'[2]6 мес-трудосп'!$C16*2.011</f>
        <v>5.4283863305080171</v>
      </c>
      <c r="M16" s="245">
        <f>'[2]6 мес-трудосп'!M16*100000/'[2]6 мес-трудосп'!$C16*2.011</f>
        <v>43.427090644064137</v>
      </c>
      <c r="N16" s="245">
        <f>'[2]6 мес-трудосп'!N16*100000/'[2]6 мес-трудосп'!$C16*2.011</f>
        <v>0</v>
      </c>
      <c r="O16" s="245">
        <f>'[2]6 мес-трудосп'!O16*100000/'[2]6 мес-трудосп'!$C16*2.011</f>
        <v>0</v>
      </c>
      <c r="P16" s="245">
        <f>'[2]6 мес-трудосп'!P16*100000/'[2]6 мес-трудосп'!$C16*2.011</f>
        <v>5.4283863305080171</v>
      </c>
      <c r="Q16" s="245">
        <f>'[2]6 мес-трудосп'!Q16*100000/'[2]6 мес-трудосп'!$C16*2.011</f>
        <v>0</v>
      </c>
      <c r="R16" s="245">
        <f>'[2]6 мес-трудосп'!R16*100000/'[2]6 мес-трудосп'!$C16*2.011</f>
        <v>16.285158991524053</v>
      </c>
      <c r="S16" s="245">
        <f>'[2]6 мес-трудосп'!S16*100000/'[2]6 мес-трудосп'!$C16*2.011</f>
        <v>119.42449927117637</v>
      </c>
      <c r="T16" s="245">
        <f>'[2]6 мес-трудосп'!T16*100000/'[2]6 мес-трудосп'!$C16*2.011</f>
        <v>16.285158991524053</v>
      </c>
    </row>
    <row r="17" spans="1:20" ht="52.15" customHeight="1">
      <c r="A17" s="462" t="s">
        <v>131</v>
      </c>
      <c r="B17" s="463"/>
      <c r="C17" s="229">
        <v>116256</v>
      </c>
      <c r="D17" s="244">
        <f>'[2]6 мес-трудосп'!D17*100000/'[2]6 мес-трудосп'!$C17*2.011</f>
        <v>577.75426644646302</v>
      </c>
      <c r="E17" s="244">
        <f>'[2]6 мес-трудосп'!E17*100000/'[2]6 мес-трудосп'!$C17*2.011</f>
        <v>20.757638315441785</v>
      </c>
      <c r="F17" s="244">
        <f>'[2]6 мес-трудосп'!F17*100000/'[2]6 мес-трудосп'!$C17*2.011</f>
        <v>79.570946875860173</v>
      </c>
      <c r="G17" s="244">
        <f>'[2]6 мес-трудосп'!G17*100000/'[2]6 мес-трудосп'!$C17*2.011</f>
        <v>0</v>
      </c>
      <c r="H17" s="244">
        <f>'[2]6 мес-трудосп'!H17*100000/'[2]6 мес-трудосп'!$C17*2.011</f>
        <v>0</v>
      </c>
      <c r="I17" s="244">
        <f>'[2]6 мес-трудосп'!I17*100000/'[2]6 мес-трудосп'!$C17*2.011</f>
        <v>1.7298031929534821</v>
      </c>
      <c r="J17" s="244">
        <f>'[2]6 мес-трудосп'!J17*100000/'[2]6 мес-трудосп'!$C17*2.011</f>
        <v>10.378819157720892</v>
      </c>
      <c r="K17" s="244">
        <f>'[2]6 мес-трудосп'!K17*100000/'[2]6 мес-трудосп'!$C17*2.011</f>
        <v>164.33130333058079</v>
      </c>
      <c r="L17" s="244">
        <f>'[2]6 мес-трудосп'!L17*100000/'[2]6 мес-трудосп'!$C17*2.011</f>
        <v>17.298031929534819</v>
      </c>
      <c r="M17" s="244">
        <f>'[2]6 мес-трудосп'!M17*100000/'[2]6 мес-трудосп'!$C17*2.011</f>
        <v>46.704686209744018</v>
      </c>
      <c r="N17" s="244">
        <f>'[2]6 мес-трудосп'!N17*100000/'[2]6 мес-трудосп'!$C17*2.011</f>
        <v>1.7298031929534821</v>
      </c>
      <c r="O17" s="244">
        <f>'[2]6 мес-трудосп'!O17*100000/'[2]6 мес-трудосп'!$C17*2.011</f>
        <v>1.7298031929534821</v>
      </c>
      <c r="P17" s="244">
        <f>'[2]6 мес-трудосп'!P17*100000/'[2]6 мес-трудосп'!$C17*2.011</f>
        <v>6.9192127718139282</v>
      </c>
      <c r="Q17" s="244">
        <f>'[2]6 мес-трудосп'!Q17*100000/'[2]6 мес-трудосп'!$C17*2.011</f>
        <v>0</v>
      </c>
      <c r="R17" s="244">
        <f>'[2]6 мес-трудосп'!R17*100000/'[2]6 мес-трудосп'!$C17*2.011</f>
        <v>24.217244701348751</v>
      </c>
      <c r="S17" s="244">
        <f>'[2]6 мес-трудосп'!S17*100000/'[2]6 мес-трудосп'!$C17*2.011</f>
        <v>202.38697357555739</v>
      </c>
      <c r="T17" s="244">
        <f>'[2]6 мес-трудосп'!T17*100000/'[2]6 мес-трудосп'!$C17*2.011</f>
        <v>10.378819157720892</v>
      </c>
    </row>
    <row r="18" spans="1:20" ht="21.6" customHeight="1">
      <c r="A18" s="446" t="s">
        <v>110</v>
      </c>
      <c r="B18" s="447"/>
      <c r="C18" s="448"/>
      <c r="D18" s="246">
        <v>1</v>
      </c>
      <c r="E18" s="231">
        <f>E17/$D17</f>
        <v>3.5928143712574849E-2</v>
      </c>
      <c r="F18" s="231">
        <f>F17/$D17</f>
        <v>0.1377245508982036</v>
      </c>
      <c r="G18" s="231">
        <f t="shared" ref="G18:T18" si="0">G17/$D17</f>
        <v>0</v>
      </c>
      <c r="H18" s="231">
        <f t="shared" si="0"/>
        <v>0</v>
      </c>
      <c r="I18" s="231">
        <f t="shared" si="0"/>
        <v>2.9940119760479039E-3</v>
      </c>
      <c r="J18" s="231">
        <f t="shared" si="0"/>
        <v>1.7964071856287425E-2</v>
      </c>
      <c r="K18" s="231">
        <f t="shared" si="0"/>
        <v>0.28443113772455086</v>
      </c>
      <c r="L18" s="231">
        <f t="shared" si="0"/>
        <v>2.9940119760479039E-2</v>
      </c>
      <c r="M18" s="231">
        <f t="shared" si="0"/>
        <v>8.0838323353293412E-2</v>
      </c>
      <c r="N18" s="231">
        <f t="shared" si="0"/>
        <v>2.9940119760479039E-3</v>
      </c>
      <c r="O18" s="231">
        <f t="shared" si="0"/>
        <v>2.9940119760479039E-3</v>
      </c>
      <c r="P18" s="231">
        <f t="shared" si="0"/>
        <v>1.1976047904191616E-2</v>
      </c>
      <c r="Q18" s="231">
        <f t="shared" si="0"/>
        <v>0</v>
      </c>
      <c r="R18" s="231">
        <f t="shared" si="0"/>
        <v>4.1916167664670663E-2</v>
      </c>
      <c r="S18" s="231">
        <f t="shared" si="0"/>
        <v>0.35029940119760478</v>
      </c>
      <c r="T18" s="231">
        <f t="shared" si="0"/>
        <v>1.7964071856287425E-2</v>
      </c>
    </row>
    <row r="19" spans="1:20">
      <c r="A19" s="459" t="s">
        <v>132</v>
      </c>
      <c r="B19" s="457"/>
      <c r="C19" s="458"/>
      <c r="D19" s="178">
        <v>517.13054176596609</v>
      </c>
      <c r="E19" s="178">
        <v>19.088711273240357</v>
      </c>
      <c r="F19" s="178">
        <v>90.237544200772604</v>
      </c>
      <c r="G19" s="178">
        <v>0</v>
      </c>
      <c r="H19" s="178">
        <v>5.2060121654291889</v>
      </c>
      <c r="I19" s="178">
        <v>0</v>
      </c>
      <c r="J19" s="178">
        <v>19.088711273240357</v>
      </c>
      <c r="K19" s="178">
        <v>159.65103973982843</v>
      </c>
      <c r="L19" s="178">
        <v>24.294723438669546</v>
      </c>
      <c r="M19" s="178">
        <v>26.030060827145942</v>
      </c>
      <c r="N19" s="178">
        <v>1.7353373884763961</v>
      </c>
      <c r="O19" s="178">
        <v>0</v>
      </c>
      <c r="P19" s="178">
        <v>3.4706747769527921</v>
      </c>
      <c r="Q19" s="178">
        <v>0</v>
      </c>
      <c r="R19" s="178">
        <v>15.618036496287566</v>
      </c>
      <c r="S19" s="178">
        <v>152.70969018592285</v>
      </c>
      <c r="T19" s="178">
        <v>8.6766869423819806</v>
      </c>
    </row>
    <row r="20" spans="1:20" ht="39" customHeight="1">
      <c r="A20" s="451" t="s">
        <v>127</v>
      </c>
      <c r="B20" s="451"/>
      <c r="C20" s="452"/>
      <c r="D20" s="247">
        <f>D17/D19-100%</f>
        <v>0.11723098866578452</v>
      </c>
      <c r="E20" s="247">
        <f t="shared" ref="E20:T20" si="1">E17/E19-100%</f>
        <v>8.7430053203278568E-2</v>
      </c>
      <c r="F20" s="247">
        <f t="shared" si="1"/>
        <v>-0.11820575813964918</v>
      </c>
      <c r="G20" s="247"/>
      <c r="H20" s="247"/>
      <c r="I20" s="247"/>
      <c r="J20" s="247">
        <f t="shared" si="1"/>
        <v>-0.45628497339836072</v>
      </c>
      <c r="K20" s="247">
        <f t="shared" si="1"/>
        <v>2.9315584780277293E-2</v>
      </c>
      <c r="L20" s="247">
        <f t="shared" si="1"/>
        <v>-0.28799222706928196</v>
      </c>
      <c r="M20" s="247">
        <f t="shared" si="1"/>
        <v>0.79425958778540973</v>
      </c>
      <c r="N20" s="247">
        <f t="shared" si="1"/>
        <v>-3.1891178969946088E-3</v>
      </c>
      <c r="O20" s="247"/>
      <c r="P20" s="247">
        <f t="shared" si="1"/>
        <v>0.99362176420601078</v>
      </c>
      <c r="Q20" s="247"/>
      <c r="R20" s="247">
        <f t="shared" si="1"/>
        <v>0.55059470549356382</v>
      </c>
      <c r="S20" s="247">
        <f t="shared" si="1"/>
        <v>0.32530537734149578</v>
      </c>
      <c r="T20" s="247">
        <f t="shared" si="1"/>
        <v>0.19617305852360634</v>
      </c>
    </row>
    <row r="21" spans="1:20" ht="15">
      <c r="A21" s="456" t="s">
        <v>133</v>
      </c>
      <c r="B21" s="460"/>
      <c r="C21" s="461"/>
      <c r="D21" s="248">
        <v>507.343240676574</v>
      </c>
      <c r="E21" s="200">
        <v>24.159201936979713</v>
      </c>
      <c r="F21" s="200">
        <v>75.928920373364804</v>
      </c>
      <c r="G21" s="200">
        <v>0</v>
      </c>
      <c r="H21" s="200">
        <v>0</v>
      </c>
      <c r="I21" s="200">
        <v>0</v>
      </c>
      <c r="J21" s="200">
        <v>13.805258249702694</v>
      </c>
      <c r="K21" s="200">
        <v>144.95521162187828</v>
      </c>
      <c r="L21" s="200">
        <v>24.159201936979713</v>
      </c>
      <c r="M21" s="200">
        <v>20.707887374554041</v>
      </c>
      <c r="N21" s="200">
        <v>0</v>
      </c>
      <c r="O21" s="200">
        <v>0</v>
      </c>
      <c r="P21" s="200">
        <v>6.9026291248513472</v>
      </c>
      <c r="Q21" s="200">
        <v>0</v>
      </c>
      <c r="R21" s="200">
        <v>8.6</v>
      </c>
      <c r="S21" s="200">
        <v>188.1</v>
      </c>
      <c r="T21" s="200">
        <v>12.1</v>
      </c>
    </row>
    <row r="22" spans="1:20" ht="15">
      <c r="A22" s="179"/>
      <c r="B22" s="180"/>
      <c r="C22" s="180"/>
      <c r="D22" s="249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</row>
  </sheetData>
  <mergeCells count="10">
    <mergeCell ref="A18:C18"/>
    <mergeCell ref="A19:C19"/>
    <mergeCell ref="A20:C20"/>
    <mergeCell ref="A21:C21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B3" sqref="B3:B5"/>
    </sheetView>
  </sheetViews>
  <sheetFormatPr defaultRowHeight="12.75"/>
  <cols>
    <col min="1" max="1" width="20.5703125" customWidth="1"/>
  </cols>
  <sheetData>
    <row r="1" spans="1:22" ht="30.6" customHeight="1">
      <c r="A1" s="464" t="s">
        <v>134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250"/>
      <c r="V1" s="251"/>
    </row>
    <row r="2" spans="1:22" ht="43.9" customHeight="1">
      <c r="A2" s="252" t="s">
        <v>135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</row>
    <row r="3" spans="1:22" ht="48.6" customHeight="1">
      <c r="A3" s="465" t="s">
        <v>136</v>
      </c>
      <c r="B3" s="466" t="s">
        <v>137</v>
      </c>
      <c r="C3" s="465" t="s">
        <v>138</v>
      </c>
      <c r="D3" s="465"/>
      <c r="E3" s="465" t="s">
        <v>139</v>
      </c>
      <c r="F3" s="465"/>
      <c r="G3" s="465" t="s">
        <v>140</v>
      </c>
      <c r="H3" s="465"/>
      <c r="I3" s="467" t="s">
        <v>141</v>
      </c>
      <c r="J3" s="467"/>
      <c r="K3" s="465" t="s">
        <v>142</v>
      </c>
      <c r="L3" s="465"/>
      <c r="M3" s="465" t="s">
        <v>143</v>
      </c>
      <c r="N3" s="465"/>
      <c r="O3" s="468" t="s">
        <v>144</v>
      </c>
      <c r="P3" s="468"/>
      <c r="Q3" s="465" t="s">
        <v>145</v>
      </c>
      <c r="R3" s="465"/>
      <c r="S3" s="465"/>
      <c r="T3" s="469"/>
      <c r="U3" s="470" t="s">
        <v>146</v>
      </c>
      <c r="V3" s="470"/>
    </row>
    <row r="4" spans="1:22" ht="16.149999999999999" customHeight="1">
      <c r="A4" s="465"/>
      <c r="B4" s="466"/>
      <c r="C4" s="471" t="s">
        <v>16</v>
      </c>
      <c r="D4" s="472" t="s">
        <v>147</v>
      </c>
      <c r="E4" s="471" t="s">
        <v>16</v>
      </c>
      <c r="F4" s="472" t="s">
        <v>147</v>
      </c>
      <c r="G4" s="471" t="s">
        <v>16</v>
      </c>
      <c r="H4" s="472" t="s">
        <v>147</v>
      </c>
      <c r="I4" s="471" t="s">
        <v>16</v>
      </c>
      <c r="J4" s="472" t="s">
        <v>147</v>
      </c>
      <c r="K4" s="471" t="s">
        <v>16</v>
      </c>
      <c r="L4" s="472" t="s">
        <v>147</v>
      </c>
      <c r="M4" s="478" t="s">
        <v>16</v>
      </c>
      <c r="N4" s="472" t="s">
        <v>147</v>
      </c>
      <c r="O4" s="471" t="s">
        <v>16</v>
      </c>
      <c r="P4" s="472" t="s">
        <v>147</v>
      </c>
      <c r="Q4" s="486" t="s">
        <v>16</v>
      </c>
      <c r="R4" s="472" t="s">
        <v>147</v>
      </c>
      <c r="S4" s="473" t="s">
        <v>148</v>
      </c>
      <c r="T4" s="474"/>
      <c r="U4" s="475" t="s">
        <v>16</v>
      </c>
      <c r="V4" s="476" t="s">
        <v>147</v>
      </c>
    </row>
    <row r="5" spans="1:22" ht="26.45" customHeight="1">
      <c r="A5" s="465"/>
      <c r="B5" s="466"/>
      <c r="C5" s="471"/>
      <c r="D5" s="472"/>
      <c r="E5" s="471"/>
      <c r="F5" s="472"/>
      <c r="G5" s="471"/>
      <c r="H5" s="472"/>
      <c r="I5" s="471"/>
      <c r="J5" s="472"/>
      <c r="K5" s="471"/>
      <c r="L5" s="472"/>
      <c r="M5" s="478"/>
      <c r="N5" s="472"/>
      <c r="O5" s="471"/>
      <c r="P5" s="472"/>
      <c r="Q5" s="486"/>
      <c r="R5" s="472"/>
      <c r="S5" s="253" t="s">
        <v>16</v>
      </c>
      <c r="T5" s="254" t="s">
        <v>149</v>
      </c>
      <c r="U5" s="475"/>
      <c r="V5" s="476"/>
    </row>
    <row r="6" spans="1:22" ht="15">
      <c r="A6" s="255" t="s">
        <v>150</v>
      </c>
      <c r="B6" s="256">
        <v>34561</v>
      </c>
      <c r="C6" s="257">
        <f>E6+I6+K6+M6+O6+Q6+U6</f>
        <v>20</v>
      </c>
      <c r="D6" s="258">
        <f>C6*100000/$B6*2.011</f>
        <v>116.3739475130928</v>
      </c>
      <c r="E6" s="259">
        <v>4</v>
      </c>
      <c r="F6" s="258">
        <f>E6*100000/$B6*2.011</f>
        <v>23.274789502618557</v>
      </c>
      <c r="G6" s="259">
        <v>4</v>
      </c>
      <c r="H6" s="258">
        <f>G6*100000/$B6*2.011</f>
        <v>23.274789502618557</v>
      </c>
      <c r="I6" s="259"/>
      <c r="J6" s="258">
        <f>I6*100000/$B6*2.011</f>
        <v>0</v>
      </c>
      <c r="K6" s="259">
        <v>2</v>
      </c>
      <c r="L6" s="258">
        <f>K6*100000/$B6*2.011</f>
        <v>11.637394751309278</v>
      </c>
      <c r="M6" s="259">
        <v>8</v>
      </c>
      <c r="N6" s="258">
        <f>M6*100000/$B6*2.011</f>
        <v>46.549579005237113</v>
      </c>
      <c r="O6" s="259"/>
      <c r="P6" s="258">
        <f>O6*100000/$B6*2.011</f>
        <v>0</v>
      </c>
      <c r="Q6" s="259">
        <v>5</v>
      </c>
      <c r="R6" s="258">
        <f>Q6*100000/$B6*2.011</f>
        <v>29.0934868782732</v>
      </c>
      <c r="S6" s="259">
        <v>4</v>
      </c>
      <c r="T6" s="260">
        <f>S6*100000/$B6*2.011</f>
        <v>23.274789502618557</v>
      </c>
      <c r="U6" s="261">
        <v>1</v>
      </c>
      <c r="V6" s="262">
        <f>U6*100000/$B6*2.011</f>
        <v>5.8186973756546392</v>
      </c>
    </row>
    <row r="7" spans="1:22" ht="15">
      <c r="A7" s="263" t="s">
        <v>151</v>
      </c>
      <c r="B7" s="264">
        <v>8056</v>
      </c>
      <c r="C7" s="257">
        <f t="shared" ref="C7:C17" si="0">E7+I7+K7+M7+O7+Q7+U7</f>
        <v>9</v>
      </c>
      <c r="D7" s="258">
        <f t="shared" ref="D7:F18" si="1">C7*100000/$B7*2.011</f>
        <v>224.66484607745781</v>
      </c>
      <c r="E7" s="259"/>
      <c r="F7" s="258">
        <f t="shared" si="1"/>
        <v>0</v>
      </c>
      <c r="G7" s="259"/>
      <c r="H7" s="258">
        <f t="shared" ref="H7:H18" si="2">G7*100000/$B7*2.011</f>
        <v>0</v>
      </c>
      <c r="I7" s="259">
        <v>1</v>
      </c>
      <c r="J7" s="258">
        <f t="shared" ref="J7:J18" si="3">I7*100000/$B7*2.011</f>
        <v>24.962760675273088</v>
      </c>
      <c r="K7" s="259">
        <v>4</v>
      </c>
      <c r="L7" s="258">
        <f t="shared" ref="L7:L18" si="4">K7*100000/$B7*2.011</f>
        <v>99.851042701092354</v>
      </c>
      <c r="M7" s="259"/>
      <c r="N7" s="258">
        <f t="shared" ref="N7:N18" si="5">M7*100000/$B7*2.011</f>
        <v>0</v>
      </c>
      <c r="O7" s="259"/>
      <c r="P7" s="258">
        <f t="shared" ref="P7:P18" si="6">O7*100000/$B7*2.011</f>
        <v>0</v>
      </c>
      <c r="Q7" s="259">
        <v>3</v>
      </c>
      <c r="R7" s="258">
        <f t="shared" ref="R7:R18" si="7">Q7*100000/$B7*2.011</f>
        <v>74.888282025819265</v>
      </c>
      <c r="S7" s="259">
        <v>3</v>
      </c>
      <c r="T7" s="260">
        <f t="shared" ref="T7:T18" si="8">S7*100000/$B7*2.011</f>
        <v>74.888282025819265</v>
      </c>
      <c r="U7" s="261">
        <v>1</v>
      </c>
      <c r="V7" s="262">
        <f t="shared" ref="V7:V18" si="9">U7*100000/$B7*2.011</f>
        <v>24.962760675273088</v>
      </c>
    </row>
    <row r="8" spans="1:22" ht="15">
      <c r="A8" s="263" t="s">
        <v>152</v>
      </c>
      <c r="B8" s="264">
        <v>12383.5</v>
      </c>
      <c r="C8" s="257">
        <f t="shared" si="0"/>
        <v>15</v>
      </c>
      <c r="D8" s="258">
        <f t="shared" si="1"/>
        <v>243.59026123470747</v>
      </c>
      <c r="E8" s="259"/>
      <c r="F8" s="258">
        <f t="shared" si="1"/>
        <v>0</v>
      </c>
      <c r="G8" s="259"/>
      <c r="H8" s="258">
        <f t="shared" si="2"/>
        <v>0</v>
      </c>
      <c r="I8" s="259">
        <v>2</v>
      </c>
      <c r="J8" s="258">
        <f t="shared" si="3"/>
        <v>32.478701497960998</v>
      </c>
      <c r="K8" s="259">
        <v>2</v>
      </c>
      <c r="L8" s="258">
        <f t="shared" si="4"/>
        <v>32.478701497960998</v>
      </c>
      <c r="M8" s="259">
        <v>3</v>
      </c>
      <c r="N8" s="258">
        <f t="shared" si="5"/>
        <v>48.718052246941497</v>
      </c>
      <c r="O8" s="259">
        <v>2</v>
      </c>
      <c r="P8" s="258">
        <f t="shared" si="6"/>
        <v>32.478701497960998</v>
      </c>
      <c r="Q8" s="259">
        <v>5</v>
      </c>
      <c r="R8" s="258">
        <f t="shared" si="7"/>
        <v>81.196753744902495</v>
      </c>
      <c r="S8" s="259">
        <v>1</v>
      </c>
      <c r="T8" s="260">
        <f t="shared" si="8"/>
        <v>16.239350748980499</v>
      </c>
      <c r="U8" s="261">
        <v>1</v>
      </c>
      <c r="V8" s="262">
        <f t="shared" si="9"/>
        <v>16.239350748980499</v>
      </c>
    </row>
    <row r="9" spans="1:22" ht="15">
      <c r="A9" s="263" t="s">
        <v>153</v>
      </c>
      <c r="B9" s="264">
        <v>13705</v>
      </c>
      <c r="C9" s="257">
        <f t="shared" si="0"/>
        <v>15</v>
      </c>
      <c r="D9" s="258">
        <f t="shared" si="1"/>
        <v>220.10215249908794</v>
      </c>
      <c r="E9" s="259">
        <v>2</v>
      </c>
      <c r="F9" s="258">
        <f t="shared" si="1"/>
        <v>29.346953666545058</v>
      </c>
      <c r="G9" s="259">
        <v>2</v>
      </c>
      <c r="H9" s="258">
        <f t="shared" si="2"/>
        <v>29.346953666545058</v>
      </c>
      <c r="I9" s="259"/>
      <c r="J9" s="258">
        <f t="shared" si="3"/>
        <v>0</v>
      </c>
      <c r="K9" s="259">
        <v>1</v>
      </c>
      <c r="L9" s="258">
        <f t="shared" si="4"/>
        <v>14.673476833272529</v>
      </c>
      <c r="M9" s="259">
        <v>3</v>
      </c>
      <c r="N9" s="258">
        <f t="shared" si="5"/>
        <v>44.020430499817586</v>
      </c>
      <c r="O9" s="259">
        <v>1</v>
      </c>
      <c r="P9" s="258">
        <f t="shared" si="6"/>
        <v>14.673476833272529</v>
      </c>
      <c r="Q9" s="259">
        <v>4</v>
      </c>
      <c r="R9" s="258">
        <f t="shared" si="7"/>
        <v>58.693907333090117</v>
      </c>
      <c r="S9" s="259">
        <v>3</v>
      </c>
      <c r="T9" s="260">
        <f t="shared" si="8"/>
        <v>44.020430499817586</v>
      </c>
      <c r="U9" s="261">
        <v>4</v>
      </c>
      <c r="V9" s="262">
        <f t="shared" si="9"/>
        <v>58.693907333090117</v>
      </c>
    </row>
    <row r="10" spans="1:22" ht="15">
      <c r="A10" s="263" t="s">
        <v>154</v>
      </c>
      <c r="B10" s="264">
        <v>14125</v>
      </c>
      <c r="C10" s="257">
        <f t="shared" si="0"/>
        <v>17</v>
      </c>
      <c r="D10" s="258">
        <f t="shared" si="1"/>
        <v>242.03185840707965</v>
      </c>
      <c r="E10" s="259"/>
      <c r="F10" s="258">
        <f t="shared" si="1"/>
        <v>0</v>
      </c>
      <c r="G10" s="259"/>
      <c r="H10" s="258">
        <f t="shared" si="2"/>
        <v>0</v>
      </c>
      <c r="I10" s="259">
        <v>3</v>
      </c>
      <c r="J10" s="258">
        <f t="shared" si="3"/>
        <v>42.711504424778767</v>
      </c>
      <c r="K10" s="259">
        <v>2</v>
      </c>
      <c r="L10" s="258">
        <f t="shared" si="4"/>
        <v>28.474336283185846</v>
      </c>
      <c r="M10" s="259">
        <v>7</v>
      </c>
      <c r="N10" s="258">
        <f t="shared" si="5"/>
        <v>99.66017699115045</v>
      </c>
      <c r="O10" s="259"/>
      <c r="P10" s="258">
        <f t="shared" si="6"/>
        <v>0</v>
      </c>
      <c r="Q10" s="259">
        <v>1</v>
      </c>
      <c r="R10" s="258">
        <f t="shared" si="7"/>
        <v>14.237168141592923</v>
      </c>
      <c r="S10" s="259">
        <v>1</v>
      </c>
      <c r="T10" s="260">
        <f t="shared" si="8"/>
        <v>14.237168141592923</v>
      </c>
      <c r="U10" s="261">
        <v>4</v>
      </c>
      <c r="V10" s="262">
        <f t="shared" si="9"/>
        <v>56.948672566371691</v>
      </c>
    </row>
    <row r="11" spans="1:22" ht="15">
      <c r="A11" s="263" t="s">
        <v>155</v>
      </c>
      <c r="B11" s="264">
        <v>11778</v>
      </c>
      <c r="C11" s="257">
        <f t="shared" si="0"/>
        <v>9</v>
      </c>
      <c r="D11" s="258">
        <f t="shared" si="1"/>
        <v>153.66785532348447</v>
      </c>
      <c r="E11" s="259">
        <v>1</v>
      </c>
      <c r="F11" s="258">
        <f t="shared" si="1"/>
        <v>17.074206147053832</v>
      </c>
      <c r="G11" s="259">
        <v>1</v>
      </c>
      <c r="H11" s="258">
        <f t="shared" si="2"/>
        <v>17.074206147053832</v>
      </c>
      <c r="I11" s="259"/>
      <c r="J11" s="258">
        <f t="shared" si="3"/>
        <v>0</v>
      </c>
      <c r="K11" s="259">
        <v>1</v>
      </c>
      <c r="L11" s="258">
        <f t="shared" si="4"/>
        <v>17.074206147053832</v>
      </c>
      <c r="M11" s="259">
        <v>4</v>
      </c>
      <c r="N11" s="258">
        <f t="shared" si="5"/>
        <v>68.29682458821533</v>
      </c>
      <c r="O11" s="259">
        <v>1</v>
      </c>
      <c r="P11" s="258">
        <f t="shared" si="6"/>
        <v>17.074206147053832</v>
      </c>
      <c r="Q11" s="259">
        <v>1</v>
      </c>
      <c r="R11" s="258">
        <f t="shared" si="7"/>
        <v>17.074206147053832</v>
      </c>
      <c r="S11" s="259"/>
      <c r="T11" s="260">
        <f t="shared" si="8"/>
        <v>0</v>
      </c>
      <c r="U11" s="261">
        <v>1</v>
      </c>
      <c r="V11" s="262">
        <f t="shared" si="9"/>
        <v>17.074206147053832</v>
      </c>
    </row>
    <row r="12" spans="1:22" ht="15">
      <c r="A12" s="263" t="s">
        <v>156</v>
      </c>
      <c r="B12" s="264">
        <v>19668</v>
      </c>
      <c r="C12" s="257">
        <f t="shared" si="0"/>
        <v>13</v>
      </c>
      <c r="D12" s="258">
        <f t="shared" si="1"/>
        <v>132.92149684767134</v>
      </c>
      <c r="E12" s="259">
        <v>3</v>
      </c>
      <c r="F12" s="258">
        <f t="shared" si="1"/>
        <v>30.674191580231849</v>
      </c>
      <c r="G12" s="259">
        <v>3</v>
      </c>
      <c r="H12" s="258">
        <f t="shared" si="2"/>
        <v>30.674191580231849</v>
      </c>
      <c r="I12" s="259"/>
      <c r="J12" s="258">
        <f t="shared" si="3"/>
        <v>0</v>
      </c>
      <c r="K12" s="259">
        <v>1</v>
      </c>
      <c r="L12" s="258">
        <f t="shared" si="4"/>
        <v>10.224730526743949</v>
      </c>
      <c r="M12" s="259">
        <v>7</v>
      </c>
      <c r="N12" s="258">
        <f t="shared" si="5"/>
        <v>71.573113687207652</v>
      </c>
      <c r="O12" s="259"/>
      <c r="P12" s="258">
        <f t="shared" si="6"/>
        <v>0</v>
      </c>
      <c r="Q12" s="259">
        <v>1</v>
      </c>
      <c r="R12" s="258">
        <f t="shared" si="7"/>
        <v>10.224730526743949</v>
      </c>
      <c r="S12" s="259"/>
      <c r="T12" s="260">
        <f t="shared" si="8"/>
        <v>0</v>
      </c>
      <c r="U12" s="261">
        <v>1</v>
      </c>
      <c r="V12" s="262">
        <f t="shared" si="9"/>
        <v>10.224730526743949</v>
      </c>
    </row>
    <row r="13" spans="1:22" ht="15">
      <c r="A13" s="263" t="s">
        <v>157</v>
      </c>
      <c r="B13" s="264">
        <v>14604.5</v>
      </c>
      <c r="C13" s="257">
        <f t="shared" si="0"/>
        <v>14</v>
      </c>
      <c r="D13" s="258">
        <f t="shared" si="1"/>
        <v>192.77619911671061</v>
      </c>
      <c r="E13" s="259">
        <v>1</v>
      </c>
      <c r="F13" s="258">
        <f t="shared" si="1"/>
        <v>13.769728508336472</v>
      </c>
      <c r="G13" s="259">
        <v>1</v>
      </c>
      <c r="H13" s="258">
        <f t="shared" si="2"/>
        <v>13.769728508336472</v>
      </c>
      <c r="I13" s="259"/>
      <c r="J13" s="258">
        <f t="shared" si="3"/>
        <v>0</v>
      </c>
      <c r="K13" s="259">
        <v>4</v>
      </c>
      <c r="L13" s="258">
        <f t="shared" si="4"/>
        <v>55.078914033345889</v>
      </c>
      <c r="M13" s="259">
        <v>6</v>
      </c>
      <c r="N13" s="258">
        <f t="shared" si="5"/>
        <v>82.618371050018823</v>
      </c>
      <c r="O13" s="259"/>
      <c r="P13" s="258">
        <f t="shared" si="6"/>
        <v>0</v>
      </c>
      <c r="Q13" s="259">
        <v>1</v>
      </c>
      <c r="R13" s="258">
        <f t="shared" si="7"/>
        <v>13.769728508336472</v>
      </c>
      <c r="S13" s="259">
        <v>1</v>
      </c>
      <c r="T13" s="260">
        <f t="shared" si="8"/>
        <v>13.769728508336472</v>
      </c>
      <c r="U13" s="261">
        <v>2</v>
      </c>
      <c r="V13" s="262">
        <f t="shared" si="9"/>
        <v>27.539457016672944</v>
      </c>
    </row>
    <row r="14" spans="1:22" ht="15">
      <c r="A14" s="263" t="s">
        <v>158</v>
      </c>
      <c r="B14" s="264">
        <v>16117.5</v>
      </c>
      <c r="C14" s="257">
        <f t="shared" si="0"/>
        <v>17</v>
      </c>
      <c r="D14" s="258">
        <f t="shared" si="1"/>
        <v>212.11105940747638</v>
      </c>
      <c r="E14" s="259">
        <v>3</v>
      </c>
      <c r="F14" s="258">
        <f t="shared" si="1"/>
        <v>37.431363424848769</v>
      </c>
      <c r="G14" s="259">
        <v>2</v>
      </c>
      <c r="H14" s="258">
        <f t="shared" si="2"/>
        <v>24.95424228323251</v>
      </c>
      <c r="I14" s="259">
        <v>2</v>
      </c>
      <c r="J14" s="258">
        <f t="shared" si="3"/>
        <v>24.95424228323251</v>
      </c>
      <c r="K14" s="259">
        <v>1</v>
      </c>
      <c r="L14" s="258">
        <f t="shared" si="4"/>
        <v>12.477121141616255</v>
      </c>
      <c r="M14" s="259">
        <v>3</v>
      </c>
      <c r="N14" s="258">
        <f t="shared" si="5"/>
        <v>37.431363424848769</v>
      </c>
      <c r="O14" s="259">
        <v>1</v>
      </c>
      <c r="P14" s="258">
        <f t="shared" si="6"/>
        <v>12.477121141616255</v>
      </c>
      <c r="Q14" s="259">
        <v>5</v>
      </c>
      <c r="R14" s="258">
        <f t="shared" si="7"/>
        <v>62.385605708081286</v>
      </c>
      <c r="S14" s="259">
        <v>1</v>
      </c>
      <c r="T14" s="260">
        <f t="shared" si="8"/>
        <v>12.477121141616255</v>
      </c>
      <c r="U14" s="261">
        <v>2</v>
      </c>
      <c r="V14" s="262">
        <f t="shared" si="9"/>
        <v>24.95424228323251</v>
      </c>
    </row>
    <row r="15" spans="1:22" ht="15">
      <c r="A15" s="263" t="s">
        <v>159</v>
      </c>
      <c r="B15" s="264">
        <v>10749</v>
      </c>
      <c r="C15" s="257">
        <f t="shared" si="0"/>
        <v>8</v>
      </c>
      <c r="D15" s="258">
        <f t="shared" si="1"/>
        <v>149.66973671969487</v>
      </c>
      <c r="E15" s="259">
        <f>'[3]5-трав'!E15+[3]ИЮНЬ!E15</f>
        <v>0</v>
      </c>
      <c r="F15" s="258">
        <f t="shared" si="1"/>
        <v>0</v>
      </c>
      <c r="G15" s="259"/>
      <c r="H15" s="258">
        <f t="shared" si="2"/>
        <v>0</v>
      </c>
      <c r="I15" s="259"/>
      <c r="J15" s="258">
        <f t="shared" si="3"/>
        <v>0</v>
      </c>
      <c r="K15" s="259">
        <v>1</v>
      </c>
      <c r="L15" s="258">
        <f t="shared" si="4"/>
        <v>18.708717089961858</v>
      </c>
      <c r="M15" s="259">
        <v>1</v>
      </c>
      <c r="N15" s="258">
        <f t="shared" si="5"/>
        <v>18.708717089961858</v>
      </c>
      <c r="O15" s="259">
        <v>1</v>
      </c>
      <c r="P15" s="258">
        <f t="shared" si="6"/>
        <v>18.708717089961858</v>
      </c>
      <c r="Q15" s="259">
        <v>4</v>
      </c>
      <c r="R15" s="258">
        <f t="shared" si="7"/>
        <v>74.834868359847434</v>
      </c>
      <c r="S15" s="259">
        <v>3</v>
      </c>
      <c r="T15" s="260">
        <f t="shared" si="8"/>
        <v>56.126151269885575</v>
      </c>
      <c r="U15" s="261">
        <v>1</v>
      </c>
      <c r="V15" s="262">
        <f t="shared" si="9"/>
        <v>18.708717089961858</v>
      </c>
    </row>
    <row r="16" spans="1:22" ht="24.6" customHeight="1">
      <c r="A16" s="265" t="s">
        <v>160</v>
      </c>
      <c r="B16" s="165">
        <v>155747.5</v>
      </c>
      <c r="C16" s="266">
        <f>SUM(C6:C15)</f>
        <v>137</v>
      </c>
      <c r="D16" s="258">
        <f t="shared" si="1"/>
        <v>176.89336907494504</v>
      </c>
      <c r="E16" s="266">
        <f>SUM(E6:E15)</f>
        <v>14</v>
      </c>
      <c r="F16" s="258">
        <f t="shared" si="1"/>
        <v>18.076694649994383</v>
      </c>
      <c r="G16" s="266">
        <f>SUM(G6:G15)</f>
        <v>13</v>
      </c>
      <c r="H16" s="258">
        <f t="shared" si="2"/>
        <v>16.785502174994786</v>
      </c>
      <c r="I16" s="266">
        <f>SUM(I6:I15)</f>
        <v>8</v>
      </c>
      <c r="J16" s="258">
        <f t="shared" si="3"/>
        <v>10.329539799996789</v>
      </c>
      <c r="K16" s="266">
        <f>SUM(K6:K15)</f>
        <v>19</v>
      </c>
      <c r="L16" s="258">
        <f t="shared" si="4"/>
        <v>24.532657024992378</v>
      </c>
      <c r="M16" s="266">
        <f>SUM(M6:M15)</f>
        <v>42</v>
      </c>
      <c r="N16" s="258">
        <f t="shared" si="5"/>
        <v>54.230083949983147</v>
      </c>
      <c r="O16" s="266">
        <f>SUM(O6:O15)</f>
        <v>6</v>
      </c>
      <c r="P16" s="258">
        <f t="shared" si="6"/>
        <v>7.7471548499975924</v>
      </c>
      <c r="Q16" s="266">
        <f>SUM(Q6:Q15)</f>
        <v>30</v>
      </c>
      <c r="R16" s="258">
        <f t="shared" si="7"/>
        <v>38.735774249987962</v>
      </c>
      <c r="S16" s="266">
        <f>SUM(S6:S15)</f>
        <v>17</v>
      </c>
      <c r="T16" s="260">
        <f t="shared" si="8"/>
        <v>21.95027207499318</v>
      </c>
      <c r="U16" s="267">
        <f>SUM(U6:U15)</f>
        <v>18</v>
      </c>
      <c r="V16" s="262">
        <f t="shared" si="9"/>
        <v>23.241464549992777</v>
      </c>
    </row>
    <row r="17" spans="1:22" ht="15">
      <c r="A17" s="268" t="s">
        <v>161</v>
      </c>
      <c r="B17" s="264">
        <v>64578</v>
      </c>
      <c r="C17" s="257">
        <f t="shared" si="0"/>
        <v>33</v>
      </c>
      <c r="D17" s="258">
        <f t="shared" si="1"/>
        <v>102.76409922883954</v>
      </c>
      <c r="E17" s="259">
        <v>1</v>
      </c>
      <c r="F17" s="258">
        <f t="shared" si="1"/>
        <v>3.1140636129951376</v>
      </c>
      <c r="G17" s="259">
        <v>1</v>
      </c>
      <c r="H17" s="258">
        <f t="shared" si="2"/>
        <v>3.1140636129951376</v>
      </c>
      <c r="I17" s="259">
        <v>1</v>
      </c>
      <c r="J17" s="258">
        <f t="shared" si="3"/>
        <v>3.1140636129951376</v>
      </c>
      <c r="K17" s="259">
        <v>4</v>
      </c>
      <c r="L17" s="258">
        <f t="shared" si="4"/>
        <v>12.45625445198055</v>
      </c>
      <c r="M17" s="259">
        <v>9</v>
      </c>
      <c r="N17" s="258">
        <f t="shared" si="5"/>
        <v>28.026572516956243</v>
      </c>
      <c r="O17" s="259">
        <v>3</v>
      </c>
      <c r="P17" s="258">
        <f t="shared" si="6"/>
        <v>9.3421908389854131</v>
      </c>
      <c r="Q17" s="259">
        <v>11</v>
      </c>
      <c r="R17" s="258">
        <f t="shared" si="7"/>
        <v>34.254699742946514</v>
      </c>
      <c r="S17" s="259">
        <v>6</v>
      </c>
      <c r="T17" s="260">
        <f t="shared" si="8"/>
        <v>18.684381677970826</v>
      </c>
      <c r="U17" s="261">
        <v>4</v>
      </c>
      <c r="V17" s="262">
        <f t="shared" si="9"/>
        <v>12.45625445198055</v>
      </c>
    </row>
    <row r="18" spans="1:22" ht="16.5" thickBot="1">
      <c r="A18" s="269" t="s">
        <v>162</v>
      </c>
      <c r="B18" s="168">
        <v>220325.5</v>
      </c>
      <c r="C18" s="270">
        <f>C16+C17</f>
        <v>170</v>
      </c>
      <c r="D18" s="258">
        <f t="shared" si="1"/>
        <v>155.16587957363083</v>
      </c>
      <c r="E18" s="271">
        <f>E16+E17</f>
        <v>15</v>
      </c>
      <c r="F18" s="258">
        <f t="shared" si="1"/>
        <v>13.691107021202722</v>
      </c>
      <c r="G18" s="272">
        <f>G16+G17</f>
        <v>14</v>
      </c>
      <c r="H18" s="258">
        <f t="shared" si="2"/>
        <v>12.77836655312254</v>
      </c>
      <c r="I18" s="271">
        <f>I16+I17</f>
        <v>9</v>
      </c>
      <c r="J18" s="258">
        <f t="shared" si="3"/>
        <v>8.2146642127216314</v>
      </c>
      <c r="K18" s="271">
        <f>K16+K17</f>
        <v>23</v>
      </c>
      <c r="L18" s="258">
        <f t="shared" si="4"/>
        <v>20.993030765844175</v>
      </c>
      <c r="M18" s="271">
        <f>M16+M17</f>
        <v>51</v>
      </c>
      <c r="N18" s="258">
        <f t="shared" si="5"/>
        <v>46.549763872089258</v>
      </c>
      <c r="O18" s="271">
        <f>O16+O17</f>
        <v>9</v>
      </c>
      <c r="P18" s="258">
        <f t="shared" si="6"/>
        <v>8.2146642127216314</v>
      </c>
      <c r="Q18" s="273">
        <f>Q16+Q17</f>
        <v>41</v>
      </c>
      <c r="R18" s="258">
        <f t="shared" si="7"/>
        <v>37.422359191287434</v>
      </c>
      <c r="S18" s="274">
        <f>S16+S17</f>
        <v>23</v>
      </c>
      <c r="T18" s="260">
        <f t="shared" si="8"/>
        <v>20.993030765844175</v>
      </c>
      <c r="U18" s="273">
        <f>U16+U17</f>
        <v>22</v>
      </c>
      <c r="V18" s="262">
        <f t="shared" si="9"/>
        <v>20.080290297763991</v>
      </c>
    </row>
    <row r="19" spans="1:22" ht="38.25">
      <c r="A19" s="477" t="s">
        <v>163</v>
      </c>
      <c r="B19" s="477"/>
      <c r="C19" s="275">
        <v>1</v>
      </c>
      <c r="D19" s="276"/>
      <c r="E19" s="277">
        <f>E18/$C18</f>
        <v>8.8235294117647065E-2</v>
      </c>
      <c r="F19" s="278"/>
      <c r="G19" s="279">
        <f>G18/E18</f>
        <v>0.93333333333333335</v>
      </c>
      <c r="H19" s="280" t="s">
        <v>164</v>
      </c>
      <c r="I19" s="281">
        <f>I18/$C18</f>
        <v>5.2941176470588235E-2</v>
      </c>
      <c r="J19" s="282"/>
      <c r="K19" s="283">
        <f>K18/$C18</f>
        <v>0.13529411764705881</v>
      </c>
      <c r="L19" s="284"/>
      <c r="M19" s="285">
        <f>M18/$C18</f>
        <v>0.3</v>
      </c>
      <c r="N19" s="284"/>
      <c r="O19" s="277">
        <f>O18/$C18</f>
        <v>5.2941176470588235E-2</v>
      </c>
      <c r="P19" s="284"/>
      <c r="Q19" s="283">
        <f>Q18/$C18</f>
        <v>0.2411764705882353</v>
      </c>
      <c r="R19" s="286"/>
      <c r="S19" s="287">
        <f>S18/Q18</f>
        <v>0.56097560975609762</v>
      </c>
      <c r="T19" s="288" t="s">
        <v>165</v>
      </c>
      <c r="U19" s="289">
        <f>U18/$C18</f>
        <v>0.12941176470588237</v>
      </c>
      <c r="V19" s="290"/>
    </row>
    <row r="20" spans="1:22">
      <c r="A20" s="479" t="s">
        <v>166</v>
      </c>
      <c r="B20" s="480"/>
      <c r="C20" s="291">
        <v>123</v>
      </c>
      <c r="D20" s="292">
        <v>113.3</v>
      </c>
      <c r="E20" s="293">
        <v>15</v>
      </c>
      <c r="F20" s="293">
        <v>13.8</v>
      </c>
      <c r="G20" s="294">
        <v>11</v>
      </c>
      <c r="H20" s="295">
        <v>10.1</v>
      </c>
      <c r="I20" s="293">
        <v>3</v>
      </c>
      <c r="J20" s="296">
        <v>2.8</v>
      </c>
      <c r="K20" s="294">
        <v>13</v>
      </c>
      <c r="L20" s="293">
        <v>12</v>
      </c>
      <c r="M20" s="297">
        <v>42</v>
      </c>
      <c r="N20" s="293">
        <v>38.700000000000003</v>
      </c>
      <c r="O20" s="293">
        <v>2</v>
      </c>
      <c r="P20" s="293">
        <v>1.8</v>
      </c>
      <c r="Q20" s="294">
        <v>20</v>
      </c>
      <c r="R20" s="293">
        <v>18.399999999999999</v>
      </c>
      <c r="S20" s="294">
        <v>13</v>
      </c>
      <c r="T20" s="295">
        <v>12</v>
      </c>
      <c r="U20" s="293">
        <v>28</v>
      </c>
      <c r="V20" s="298">
        <v>25.8</v>
      </c>
    </row>
    <row r="21" spans="1:22" ht="28.15" customHeight="1">
      <c r="A21" s="481" t="s">
        <v>167</v>
      </c>
      <c r="B21" s="481"/>
      <c r="C21" s="299">
        <f>C18-C20</f>
        <v>47</v>
      </c>
      <c r="D21" s="300">
        <f>(D18/D20)-100%</f>
        <v>0.36951350020856877</v>
      </c>
      <c r="E21" s="299">
        <f>E18-E20</f>
        <v>0</v>
      </c>
      <c r="F21" s="300">
        <f>(F18/F20)-100%</f>
        <v>-7.8907955650201478E-3</v>
      </c>
      <c r="G21" s="299">
        <f>G18-G20</f>
        <v>3</v>
      </c>
      <c r="H21" s="300">
        <f>(H18/H20)-100%</f>
        <v>0.26518480723985549</v>
      </c>
      <c r="I21" s="299">
        <f>I18-I20</f>
        <v>6</v>
      </c>
      <c r="J21" s="300">
        <f>(J18/J20)-100%</f>
        <v>1.9338086474005829</v>
      </c>
      <c r="K21" s="299">
        <f>K18-K20</f>
        <v>10</v>
      </c>
      <c r="L21" s="300">
        <f>(L18/L20)-100%</f>
        <v>0.74941923048701464</v>
      </c>
      <c r="M21" s="299">
        <f>M18-M20</f>
        <v>9</v>
      </c>
      <c r="N21" s="300">
        <f>(N18/N20)-100%</f>
        <v>0.2028362757645803</v>
      </c>
      <c r="O21" s="299">
        <f>O18-O20</f>
        <v>7</v>
      </c>
      <c r="P21" s="300">
        <f>(P18/P20)-100%</f>
        <v>3.5637023404009058</v>
      </c>
      <c r="Q21" s="299">
        <f>Q18-Q20</f>
        <v>21</v>
      </c>
      <c r="R21" s="300">
        <f>(R18/R20)-100%</f>
        <v>1.0338238690917083</v>
      </c>
      <c r="S21" s="299">
        <f>S18-S20</f>
        <v>10</v>
      </c>
      <c r="T21" s="300">
        <f>(T18/T20)-100%</f>
        <v>0.74941923048701464</v>
      </c>
      <c r="U21" s="299">
        <f>U18-U20</f>
        <v>-6</v>
      </c>
      <c r="V21" s="300">
        <f>(V18/V20)-100%</f>
        <v>-0.22169417450527173</v>
      </c>
    </row>
    <row r="22" spans="1:22">
      <c r="A22" s="482" t="s">
        <v>168</v>
      </c>
      <c r="B22" s="483"/>
      <c r="C22" s="301">
        <v>132</v>
      </c>
      <c r="D22" s="302">
        <v>121.94148966622772</v>
      </c>
      <c r="E22" s="303">
        <v>18</v>
      </c>
      <c r="F22" s="304">
        <v>16.6283849544856</v>
      </c>
      <c r="G22" s="305">
        <v>8</v>
      </c>
      <c r="H22" s="306">
        <v>7.3903933131047115</v>
      </c>
      <c r="I22" s="303">
        <v>6</v>
      </c>
      <c r="J22" s="307">
        <v>5.5427949848285332</v>
      </c>
      <c r="K22" s="303">
        <v>14</v>
      </c>
      <c r="L22" s="302">
        <v>12.933188297933246</v>
      </c>
      <c r="M22" s="303">
        <v>43</v>
      </c>
      <c r="N22" s="302">
        <v>39.723364057937822</v>
      </c>
      <c r="O22" s="303">
        <v>5</v>
      </c>
      <c r="P22" s="302">
        <v>4.6189958206904445</v>
      </c>
      <c r="Q22" s="303">
        <v>19</v>
      </c>
      <c r="R22" s="302">
        <v>17.552184118623689</v>
      </c>
      <c r="S22" s="308">
        <v>11</v>
      </c>
      <c r="T22" s="309">
        <v>10.161790805518978</v>
      </c>
      <c r="U22" s="310">
        <v>27</v>
      </c>
      <c r="V22" s="311">
        <v>24.942577431728402</v>
      </c>
    </row>
    <row r="23" spans="1:22">
      <c r="A23" s="484" t="s">
        <v>169</v>
      </c>
      <c r="B23" s="485"/>
      <c r="C23" s="312">
        <v>145</v>
      </c>
      <c r="D23" s="311">
        <v>134.57928013326094</v>
      </c>
      <c r="E23" s="312">
        <v>14</v>
      </c>
      <c r="F23" s="311">
        <v>12.993861530107951</v>
      </c>
      <c r="G23" s="313">
        <v>12</v>
      </c>
      <c r="H23" s="311">
        <v>11.137595597235388</v>
      </c>
      <c r="I23" s="314">
        <v>6</v>
      </c>
      <c r="J23" s="311">
        <v>5.5687977986176938</v>
      </c>
      <c r="K23" s="314">
        <v>16</v>
      </c>
      <c r="L23" s="311">
        <v>14.850127462980517</v>
      </c>
      <c r="M23" s="312">
        <v>44</v>
      </c>
      <c r="N23" s="311">
        <v>40.837850523196416</v>
      </c>
      <c r="O23" s="314">
        <v>6</v>
      </c>
      <c r="P23" s="311">
        <v>5.5687977986176938</v>
      </c>
      <c r="Q23" s="315">
        <v>30</v>
      </c>
      <c r="R23" s="311">
        <v>27.84398899308847</v>
      </c>
      <c r="S23" s="315">
        <v>16</v>
      </c>
      <c r="T23" s="316">
        <v>14.850127462980517</v>
      </c>
      <c r="U23" s="310">
        <v>29</v>
      </c>
      <c r="V23" s="311">
        <v>26.915856026652186</v>
      </c>
    </row>
  </sheetData>
  <mergeCells count="36">
    <mergeCell ref="A20:B20"/>
    <mergeCell ref="A21:B21"/>
    <mergeCell ref="A22:B22"/>
    <mergeCell ref="A23:B23"/>
    <mergeCell ref="Q4:Q5"/>
    <mergeCell ref="A19:B19"/>
    <mergeCell ref="K4:K5"/>
    <mergeCell ref="L4:L5"/>
    <mergeCell ref="M4:M5"/>
    <mergeCell ref="N4:N5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T4"/>
    <mergeCell ref="U4:U5"/>
    <mergeCell ref="V4:V5"/>
    <mergeCell ref="O4:O5"/>
    <mergeCell ref="P4:P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B7" sqref="B7"/>
    </sheetView>
  </sheetViews>
  <sheetFormatPr defaultRowHeight="12.75"/>
  <cols>
    <col min="1" max="1" width="19.140625" customWidth="1"/>
  </cols>
  <sheetData>
    <row r="1" spans="1:22" ht="47.45" customHeight="1">
      <c r="A1" s="487" t="s">
        <v>170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</row>
    <row r="2" spans="1:2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317"/>
      <c r="U2" s="317"/>
      <c r="V2" s="317"/>
    </row>
    <row r="3" spans="1:22" ht="48.6" customHeight="1">
      <c r="A3" s="465" t="s">
        <v>136</v>
      </c>
      <c r="B3" s="465" t="s">
        <v>171</v>
      </c>
      <c r="C3" s="465" t="s">
        <v>138</v>
      </c>
      <c r="D3" s="465"/>
      <c r="E3" s="465" t="s">
        <v>139</v>
      </c>
      <c r="F3" s="465"/>
      <c r="G3" s="465" t="s">
        <v>140</v>
      </c>
      <c r="H3" s="465"/>
      <c r="I3" s="467" t="s">
        <v>141</v>
      </c>
      <c r="J3" s="467"/>
      <c r="K3" s="465" t="s">
        <v>142</v>
      </c>
      <c r="L3" s="465"/>
      <c r="M3" s="465" t="s">
        <v>143</v>
      </c>
      <c r="N3" s="465"/>
      <c r="O3" s="468" t="s">
        <v>172</v>
      </c>
      <c r="P3" s="468"/>
      <c r="Q3" s="465" t="s">
        <v>145</v>
      </c>
      <c r="R3" s="465"/>
      <c r="S3" s="465"/>
      <c r="T3" s="465"/>
      <c r="U3" s="465" t="s">
        <v>146</v>
      </c>
      <c r="V3" s="465"/>
    </row>
    <row r="4" spans="1:22" ht="23.45" customHeight="1">
      <c r="A4" s="465"/>
      <c r="B4" s="465"/>
      <c r="C4" s="471" t="s">
        <v>16</v>
      </c>
      <c r="D4" s="489" t="s">
        <v>147</v>
      </c>
      <c r="E4" s="471" t="s">
        <v>16</v>
      </c>
      <c r="F4" s="489" t="s">
        <v>147</v>
      </c>
      <c r="G4" s="471" t="s">
        <v>16</v>
      </c>
      <c r="H4" s="489" t="s">
        <v>147</v>
      </c>
      <c r="I4" s="471" t="s">
        <v>16</v>
      </c>
      <c r="J4" s="489" t="s">
        <v>147</v>
      </c>
      <c r="K4" s="471" t="s">
        <v>16</v>
      </c>
      <c r="L4" s="489" t="s">
        <v>147</v>
      </c>
      <c r="M4" s="478" t="s">
        <v>16</v>
      </c>
      <c r="N4" s="489" t="s">
        <v>147</v>
      </c>
      <c r="O4" s="471" t="s">
        <v>16</v>
      </c>
      <c r="P4" s="489" t="s">
        <v>147</v>
      </c>
      <c r="Q4" s="486" t="s">
        <v>16</v>
      </c>
      <c r="R4" s="489" t="s">
        <v>147</v>
      </c>
      <c r="S4" s="473" t="s">
        <v>148</v>
      </c>
      <c r="T4" s="473"/>
      <c r="U4" s="486" t="s">
        <v>16</v>
      </c>
      <c r="V4" s="489" t="s">
        <v>147</v>
      </c>
    </row>
    <row r="5" spans="1:22" ht="22.5">
      <c r="A5" s="465"/>
      <c r="B5" s="465"/>
      <c r="C5" s="471"/>
      <c r="D5" s="489"/>
      <c r="E5" s="471"/>
      <c r="F5" s="489"/>
      <c r="G5" s="471"/>
      <c r="H5" s="489"/>
      <c r="I5" s="471"/>
      <c r="J5" s="489"/>
      <c r="K5" s="471"/>
      <c r="L5" s="489"/>
      <c r="M5" s="478"/>
      <c r="N5" s="489"/>
      <c r="O5" s="471"/>
      <c r="P5" s="489"/>
      <c r="Q5" s="486"/>
      <c r="R5" s="489"/>
      <c r="S5" s="253" t="s">
        <v>16</v>
      </c>
      <c r="T5" s="318" t="s">
        <v>149</v>
      </c>
      <c r="U5" s="486"/>
      <c r="V5" s="489"/>
    </row>
    <row r="6" spans="1:22" ht="15">
      <c r="A6" s="255" t="s">
        <v>150</v>
      </c>
      <c r="B6" s="319">
        <v>18527</v>
      </c>
      <c r="C6" s="257">
        <f>E6+I6+K6+M6+O6+Q6+U6</f>
        <v>15</v>
      </c>
      <c r="D6" s="258">
        <f>C6*100000/$B6*2.011</f>
        <v>162.81643007502564</v>
      </c>
      <c r="E6" s="259">
        <v>2</v>
      </c>
      <c r="F6" s="258">
        <f>E6*100000/$B6*2.011</f>
        <v>21.708857343336753</v>
      </c>
      <c r="G6" s="259">
        <v>2</v>
      </c>
      <c r="H6" s="258">
        <f>G6*100000/$B6*2.011</f>
        <v>21.708857343336753</v>
      </c>
      <c r="I6" s="259">
        <f>'[3]5_м-_тр'!I5+'[3]июнь-трсп-19г'!I6</f>
        <v>0</v>
      </c>
      <c r="J6" s="258">
        <f>I6*100000/$B6*2.011</f>
        <v>0</v>
      </c>
      <c r="K6" s="259">
        <v>2</v>
      </c>
      <c r="L6" s="258">
        <f>K6*100000/$B6*2.011</f>
        <v>21.708857343336753</v>
      </c>
      <c r="M6" s="259">
        <v>7</v>
      </c>
      <c r="N6" s="258">
        <f>M6*100000/$B6*2.011</f>
        <v>75.981000701678624</v>
      </c>
      <c r="O6" s="259">
        <f>'[3]5_м-_тр'!O5+'[3]июнь-трсп-19г'!O6</f>
        <v>0</v>
      </c>
      <c r="P6" s="258">
        <f>O6*100000/$B6*2.011</f>
        <v>0</v>
      </c>
      <c r="Q6" s="259">
        <v>3</v>
      </c>
      <c r="R6" s="258">
        <f>Q6*100000/$B6*2.011</f>
        <v>32.563286015005126</v>
      </c>
      <c r="S6" s="259">
        <v>2</v>
      </c>
      <c r="T6" s="258">
        <f>S6*100000/$B6*2.011</f>
        <v>21.708857343336753</v>
      </c>
      <c r="U6" s="257">
        <v>1</v>
      </c>
      <c r="V6" s="258">
        <f>U6*100000/$B6*2.011</f>
        <v>10.854428671668376</v>
      </c>
    </row>
    <row r="7" spans="1:22" ht="15">
      <c r="A7" s="263" t="s">
        <v>151</v>
      </c>
      <c r="B7" s="319">
        <v>4234</v>
      </c>
      <c r="C7" s="257">
        <f t="shared" ref="C7:C17" si="0">E7+I7+K7+M7+O7+Q7+U7</f>
        <v>7</v>
      </c>
      <c r="D7" s="258">
        <f t="shared" ref="D7:D18" si="1">C7*100000/$B7*2.011</f>
        <v>332.47520075578649</v>
      </c>
      <c r="E7" s="259"/>
      <c r="F7" s="258">
        <f t="shared" ref="F7:F18" si="2">E7*100000/$B7*2.011</f>
        <v>0</v>
      </c>
      <c r="G7" s="259"/>
      <c r="H7" s="258">
        <f t="shared" ref="H7:H18" si="3">G7*100000/$B7*2.011</f>
        <v>0</v>
      </c>
      <c r="I7" s="259">
        <v>1</v>
      </c>
      <c r="J7" s="258">
        <f t="shared" ref="J7:J17" si="4">I7*100000/$B7*2.011</f>
        <v>47.496457250826644</v>
      </c>
      <c r="K7" s="259">
        <v>3</v>
      </c>
      <c r="L7" s="258">
        <f t="shared" ref="L7:L18" si="5">K7*100000/$B7*2.011</f>
        <v>142.48937175247994</v>
      </c>
      <c r="M7" s="259"/>
      <c r="N7" s="258">
        <f t="shared" ref="N7:N18" si="6">M7*100000/$B7*2.011</f>
        <v>0</v>
      </c>
      <c r="O7" s="259"/>
      <c r="P7" s="258">
        <f t="shared" ref="P7:P18" si="7">O7*100000/$B7*2.011</f>
        <v>0</v>
      </c>
      <c r="Q7" s="259">
        <v>2</v>
      </c>
      <c r="R7" s="258">
        <f t="shared" ref="R7:R18" si="8">Q7*100000/$B7*2.011</f>
        <v>94.992914501653289</v>
      </c>
      <c r="S7" s="259">
        <v>2</v>
      </c>
      <c r="T7" s="258">
        <f t="shared" ref="T7:T18" si="9">S7*100000/$B7*2.011</f>
        <v>94.992914501653289</v>
      </c>
      <c r="U7" s="257">
        <v>1</v>
      </c>
      <c r="V7" s="258">
        <f t="shared" ref="V7:V18" si="10">U7*100000/$B7*2.011</f>
        <v>47.496457250826644</v>
      </c>
    </row>
    <row r="8" spans="1:22" ht="15">
      <c r="A8" s="263" t="s">
        <v>152</v>
      </c>
      <c r="B8" s="319">
        <v>6140</v>
      </c>
      <c r="C8" s="257">
        <f t="shared" si="0"/>
        <v>8</v>
      </c>
      <c r="D8" s="258">
        <f t="shared" si="1"/>
        <v>262.01954397394138</v>
      </c>
      <c r="E8" s="259"/>
      <c r="F8" s="258">
        <f t="shared" si="2"/>
        <v>0</v>
      </c>
      <c r="G8" s="259"/>
      <c r="H8" s="258">
        <f t="shared" si="3"/>
        <v>0</v>
      </c>
      <c r="I8" s="259">
        <v>2</v>
      </c>
      <c r="J8" s="258">
        <f t="shared" si="4"/>
        <v>65.504885993485345</v>
      </c>
      <c r="K8" s="259">
        <v>2</v>
      </c>
      <c r="L8" s="258">
        <f t="shared" si="5"/>
        <v>65.504885993485345</v>
      </c>
      <c r="M8" s="259">
        <v>1</v>
      </c>
      <c r="N8" s="258">
        <f t="shared" si="6"/>
        <v>32.752442996742673</v>
      </c>
      <c r="O8" s="259">
        <f>'[3]5_м-_тр'!O7+'[3]июнь-трсп-19г'!O8</f>
        <v>0</v>
      </c>
      <c r="P8" s="258">
        <f t="shared" si="7"/>
        <v>0</v>
      </c>
      <c r="Q8" s="259">
        <v>2</v>
      </c>
      <c r="R8" s="258">
        <f t="shared" si="8"/>
        <v>65.504885993485345</v>
      </c>
      <c r="S8" s="259">
        <v>1</v>
      </c>
      <c r="T8" s="258">
        <f t="shared" si="9"/>
        <v>32.752442996742673</v>
      </c>
      <c r="U8" s="257">
        <v>1</v>
      </c>
      <c r="V8" s="258">
        <f t="shared" si="10"/>
        <v>32.752442996742673</v>
      </c>
    </row>
    <row r="9" spans="1:22" ht="15">
      <c r="A9" s="263" t="s">
        <v>153</v>
      </c>
      <c r="B9" s="319">
        <v>6813</v>
      </c>
      <c r="C9" s="257">
        <f t="shared" si="0"/>
        <v>10</v>
      </c>
      <c r="D9" s="258">
        <f t="shared" si="1"/>
        <v>295.17099662410101</v>
      </c>
      <c r="E9" s="259">
        <v>1</v>
      </c>
      <c r="F9" s="258">
        <f t="shared" si="2"/>
        <v>29.5170996624101</v>
      </c>
      <c r="G9" s="259">
        <v>1</v>
      </c>
      <c r="H9" s="258">
        <f t="shared" si="3"/>
        <v>29.5170996624101</v>
      </c>
      <c r="I9" s="259"/>
      <c r="J9" s="258">
        <f t="shared" si="4"/>
        <v>0</v>
      </c>
      <c r="K9" s="259">
        <v>1</v>
      </c>
      <c r="L9" s="258">
        <f t="shared" si="5"/>
        <v>29.5170996624101</v>
      </c>
      <c r="M9" s="259">
        <v>3</v>
      </c>
      <c r="N9" s="258">
        <f t="shared" si="6"/>
        <v>88.551298987230297</v>
      </c>
      <c r="O9" s="259">
        <f>'[3]5_м-_тр'!O8+'[3]июнь-трсп-19г'!O9</f>
        <v>0</v>
      </c>
      <c r="P9" s="258">
        <f t="shared" si="7"/>
        <v>0</v>
      </c>
      <c r="Q9" s="259">
        <v>1</v>
      </c>
      <c r="R9" s="258">
        <f t="shared" si="8"/>
        <v>29.5170996624101</v>
      </c>
      <c r="S9" s="259"/>
      <c r="T9" s="258">
        <f t="shared" si="9"/>
        <v>0</v>
      </c>
      <c r="U9" s="257">
        <v>4</v>
      </c>
      <c r="V9" s="258">
        <f t="shared" si="10"/>
        <v>118.0683986496404</v>
      </c>
    </row>
    <row r="10" spans="1:22" ht="15">
      <c r="A10" s="263" t="s">
        <v>154</v>
      </c>
      <c r="B10" s="319">
        <v>7086</v>
      </c>
      <c r="C10" s="257">
        <f t="shared" si="0"/>
        <v>15</v>
      </c>
      <c r="D10" s="258">
        <f t="shared" si="1"/>
        <v>425.69856054191365</v>
      </c>
      <c r="E10" s="259"/>
      <c r="F10" s="258">
        <f t="shared" si="2"/>
        <v>0</v>
      </c>
      <c r="G10" s="259"/>
      <c r="H10" s="258">
        <f t="shared" si="3"/>
        <v>0</v>
      </c>
      <c r="I10" s="259">
        <v>2</v>
      </c>
      <c r="J10" s="258">
        <f t="shared" si="4"/>
        <v>56.759808072255154</v>
      </c>
      <c r="K10" s="259">
        <v>2</v>
      </c>
      <c r="L10" s="258">
        <f t="shared" si="5"/>
        <v>56.759808072255154</v>
      </c>
      <c r="M10" s="259">
        <v>7</v>
      </c>
      <c r="N10" s="258">
        <f t="shared" si="6"/>
        <v>198.65932825289303</v>
      </c>
      <c r="O10" s="259">
        <f>'[3]5_м-_тр'!O9+'[3]июнь-трсп-19г'!O10</f>
        <v>0</v>
      </c>
      <c r="P10" s="258">
        <f t="shared" si="7"/>
        <v>0</v>
      </c>
      <c r="Q10" s="259"/>
      <c r="R10" s="258">
        <f t="shared" si="8"/>
        <v>0</v>
      </c>
      <c r="S10" s="259"/>
      <c r="T10" s="258">
        <f t="shared" si="9"/>
        <v>0</v>
      </c>
      <c r="U10" s="257">
        <v>4</v>
      </c>
      <c r="V10" s="258">
        <f t="shared" si="10"/>
        <v>113.51961614451031</v>
      </c>
    </row>
    <row r="11" spans="1:22" ht="15">
      <c r="A11" s="263" t="s">
        <v>155</v>
      </c>
      <c r="B11" s="319">
        <v>5848</v>
      </c>
      <c r="C11" s="257">
        <f t="shared" si="0"/>
        <v>8</v>
      </c>
      <c r="D11" s="258">
        <f t="shared" si="1"/>
        <v>275.10259917920655</v>
      </c>
      <c r="E11" s="259">
        <v>1</v>
      </c>
      <c r="F11" s="258">
        <f t="shared" si="2"/>
        <v>34.387824897400819</v>
      </c>
      <c r="G11" s="259">
        <v>1</v>
      </c>
      <c r="H11" s="258">
        <f t="shared" si="3"/>
        <v>34.387824897400819</v>
      </c>
      <c r="I11" s="259"/>
      <c r="J11" s="258">
        <f t="shared" si="4"/>
        <v>0</v>
      </c>
      <c r="K11" s="259">
        <v>1</v>
      </c>
      <c r="L11" s="258">
        <f t="shared" si="5"/>
        <v>34.387824897400819</v>
      </c>
      <c r="M11" s="259">
        <v>4</v>
      </c>
      <c r="N11" s="258">
        <f t="shared" si="6"/>
        <v>137.55129958960327</v>
      </c>
      <c r="O11" s="259">
        <f>'[3]5_м-_тр'!O10+'[3]июнь-трсп-19г'!O11</f>
        <v>0</v>
      </c>
      <c r="P11" s="258">
        <f t="shared" si="7"/>
        <v>0</v>
      </c>
      <c r="Q11" s="259"/>
      <c r="R11" s="258">
        <f t="shared" si="8"/>
        <v>0</v>
      </c>
      <c r="S11" s="259"/>
      <c r="T11" s="258">
        <f t="shared" si="9"/>
        <v>0</v>
      </c>
      <c r="U11" s="257">
        <v>2</v>
      </c>
      <c r="V11" s="258">
        <f t="shared" si="10"/>
        <v>68.775649794801637</v>
      </c>
    </row>
    <row r="12" spans="1:22" ht="15">
      <c r="A12" s="263" t="s">
        <v>156</v>
      </c>
      <c r="B12" s="319">
        <v>9799</v>
      </c>
      <c r="C12" s="257">
        <f t="shared" si="0"/>
        <v>9</v>
      </c>
      <c r="D12" s="258">
        <f t="shared" si="1"/>
        <v>184.70252066537404</v>
      </c>
      <c r="E12" s="259">
        <v>2</v>
      </c>
      <c r="F12" s="258">
        <f t="shared" si="2"/>
        <v>41.045004592305339</v>
      </c>
      <c r="G12" s="259">
        <v>2</v>
      </c>
      <c r="H12" s="258">
        <f t="shared" si="3"/>
        <v>41.045004592305339</v>
      </c>
      <c r="I12" s="259"/>
      <c r="J12" s="258">
        <f t="shared" si="4"/>
        <v>0</v>
      </c>
      <c r="K12" s="259">
        <v>1</v>
      </c>
      <c r="L12" s="258">
        <f t="shared" si="5"/>
        <v>20.52250229615267</v>
      </c>
      <c r="M12" s="259">
        <v>4</v>
      </c>
      <c r="N12" s="258">
        <f t="shared" si="6"/>
        <v>82.090009184610679</v>
      </c>
      <c r="O12" s="259">
        <f>'[3]5_м-_тр'!O11+'[3]июнь-трсп-19г'!O12</f>
        <v>0</v>
      </c>
      <c r="P12" s="258">
        <f t="shared" si="7"/>
        <v>0</v>
      </c>
      <c r="Q12" s="259"/>
      <c r="R12" s="258">
        <f t="shared" si="8"/>
        <v>0</v>
      </c>
      <c r="S12" s="259"/>
      <c r="T12" s="258">
        <f t="shared" si="9"/>
        <v>0</v>
      </c>
      <c r="U12" s="257">
        <v>2</v>
      </c>
      <c r="V12" s="258">
        <f t="shared" si="10"/>
        <v>41.045004592305339</v>
      </c>
    </row>
    <row r="13" spans="1:22" ht="15">
      <c r="A13" s="263" t="s">
        <v>157</v>
      </c>
      <c r="B13" s="319">
        <v>7116</v>
      </c>
      <c r="C13" s="257">
        <f t="shared" si="0"/>
        <v>9</v>
      </c>
      <c r="D13" s="258">
        <f t="shared" si="1"/>
        <v>254.34232715008434</v>
      </c>
      <c r="E13" s="259"/>
      <c r="F13" s="258">
        <f t="shared" si="2"/>
        <v>0</v>
      </c>
      <c r="G13" s="259"/>
      <c r="H13" s="258">
        <f t="shared" si="3"/>
        <v>0</v>
      </c>
      <c r="I13" s="259"/>
      <c r="J13" s="258">
        <f t="shared" si="4"/>
        <v>0</v>
      </c>
      <c r="K13" s="259">
        <v>3</v>
      </c>
      <c r="L13" s="258">
        <f t="shared" si="5"/>
        <v>84.780775716694777</v>
      </c>
      <c r="M13" s="259">
        <v>5</v>
      </c>
      <c r="N13" s="258">
        <f t="shared" si="6"/>
        <v>141.30129286115795</v>
      </c>
      <c r="O13" s="259">
        <f>'[3]5_м-_тр'!O12+'[3]июнь-трсп-19г'!O13</f>
        <v>0</v>
      </c>
      <c r="P13" s="258">
        <f t="shared" si="7"/>
        <v>0</v>
      </c>
      <c r="Q13" s="259"/>
      <c r="R13" s="258">
        <f t="shared" si="8"/>
        <v>0</v>
      </c>
      <c r="S13" s="259"/>
      <c r="T13" s="258">
        <f t="shared" si="9"/>
        <v>0</v>
      </c>
      <c r="U13" s="257">
        <v>1</v>
      </c>
      <c r="V13" s="258">
        <f t="shared" si="10"/>
        <v>28.260258572231592</v>
      </c>
    </row>
    <row r="14" spans="1:22" ht="15">
      <c r="A14" s="263" t="s">
        <v>158</v>
      </c>
      <c r="B14" s="319">
        <v>8351</v>
      </c>
      <c r="C14" s="257">
        <f t="shared" si="0"/>
        <v>12</v>
      </c>
      <c r="D14" s="258">
        <f t="shared" si="1"/>
        <v>288.97138067297328</v>
      </c>
      <c r="E14" s="259">
        <v>2</v>
      </c>
      <c r="F14" s="258">
        <f t="shared" si="2"/>
        <v>48.161896778828883</v>
      </c>
      <c r="G14" s="259">
        <v>2</v>
      </c>
      <c r="H14" s="258">
        <f t="shared" si="3"/>
        <v>48.161896778828883</v>
      </c>
      <c r="I14" s="259">
        <v>2</v>
      </c>
      <c r="J14" s="258">
        <f t="shared" si="4"/>
        <v>48.161896778828883</v>
      </c>
      <c r="K14" s="259"/>
      <c r="L14" s="258">
        <f t="shared" si="5"/>
        <v>0</v>
      </c>
      <c r="M14" s="259">
        <v>2</v>
      </c>
      <c r="N14" s="258">
        <f t="shared" si="6"/>
        <v>48.161896778828883</v>
      </c>
      <c r="O14" s="259">
        <v>1</v>
      </c>
      <c r="P14" s="258">
        <f t="shared" si="7"/>
        <v>24.080948389414441</v>
      </c>
      <c r="Q14" s="259">
        <v>2</v>
      </c>
      <c r="R14" s="258">
        <f t="shared" si="8"/>
        <v>48.161896778828883</v>
      </c>
      <c r="S14" s="259">
        <v>1</v>
      </c>
      <c r="T14" s="258">
        <f t="shared" si="9"/>
        <v>24.080948389414441</v>
      </c>
      <c r="U14" s="257">
        <v>3</v>
      </c>
      <c r="V14" s="258">
        <f t="shared" si="10"/>
        <v>72.242845168243321</v>
      </c>
    </row>
    <row r="15" spans="1:22" ht="15">
      <c r="A15" s="263" t="s">
        <v>159</v>
      </c>
      <c r="B15" s="319">
        <v>5226</v>
      </c>
      <c r="C15" s="257">
        <f t="shared" si="0"/>
        <v>2</v>
      </c>
      <c r="D15" s="258">
        <f t="shared" si="1"/>
        <v>76.96134711060084</v>
      </c>
      <c r="E15" s="259"/>
      <c r="F15" s="258">
        <f t="shared" si="2"/>
        <v>0</v>
      </c>
      <c r="G15" s="259"/>
      <c r="H15" s="258">
        <f t="shared" si="3"/>
        <v>0</v>
      </c>
      <c r="I15" s="259"/>
      <c r="J15" s="258">
        <f t="shared" si="4"/>
        <v>0</v>
      </c>
      <c r="K15" s="259">
        <f>'[3]5_м-_тр'!K14+'[3]июнь-трсп-19г'!K15</f>
        <v>0</v>
      </c>
      <c r="L15" s="258">
        <f t="shared" si="5"/>
        <v>0</v>
      </c>
      <c r="M15" s="259">
        <f>'[3]5_м-_тр'!M14+'[3]июнь-трсп-19г'!M15</f>
        <v>0</v>
      </c>
      <c r="N15" s="258">
        <f t="shared" si="6"/>
        <v>0</v>
      </c>
      <c r="O15" s="259">
        <v>1</v>
      </c>
      <c r="P15" s="258">
        <f t="shared" si="7"/>
        <v>38.48067355530042</v>
      </c>
      <c r="Q15" s="259">
        <v>1</v>
      </c>
      <c r="R15" s="258">
        <f t="shared" si="8"/>
        <v>38.48067355530042</v>
      </c>
      <c r="S15" s="259">
        <v>1</v>
      </c>
      <c r="T15" s="258">
        <f t="shared" si="9"/>
        <v>38.48067355530042</v>
      </c>
      <c r="U15" s="257"/>
      <c r="V15" s="258">
        <f t="shared" si="10"/>
        <v>0</v>
      </c>
    </row>
    <row r="16" spans="1:22" ht="33.6" customHeight="1">
      <c r="A16" s="265" t="s">
        <v>160</v>
      </c>
      <c r="B16" s="48">
        <v>79210</v>
      </c>
      <c r="C16" s="266">
        <f>SUM(C6:C15)</f>
        <v>95</v>
      </c>
      <c r="D16" s="258">
        <f t="shared" si="1"/>
        <v>241.1879813154905</v>
      </c>
      <c r="E16" s="266">
        <f>SUM(E6:E15)</f>
        <v>8</v>
      </c>
      <c r="F16" s="258">
        <f t="shared" si="2"/>
        <v>20.310566847620251</v>
      </c>
      <c r="G16" s="266">
        <f>SUM(G6:G15)</f>
        <v>8</v>
      </c>
      <c r="H16" s="258">
        <f t="shared" si="3"/>
        <v>20.310566847620251</v>
      </c>
      <c r="I16" s="266">
        <f>SUM(I6:I15)</f>
        <v>7</v>
      </c>
      <c r="J16" s="258">
        <f t="shared" si="4"/>
        <v>17.771745991667718</v>
      </c>
      <c r="K16" s="266">
        <f>SUM(K6:K15)</f>
        <v>15</v>
      </c>
      <c r="L16" s="258">
        <f t="shared" si="5"/>
        <v>38.082312839287972</v>
      </c>
      <c r="M16" s="266">
        <f t="shared" ref="M16:N16" si="11">SUM(M6:M15)</f>
        <v>33</v>
      </c>
      <c r="N16" s="266">
        <f t="shared" si="11"/>
        <v>805.04856935274563</v>
      </c>
      <c r="O16" s="266">
        <f>SUM(O6:O15)</f>
        <v>2</v>
      </c>
      <c r="P16" s="258">
        <f t="shared" si="7"/>
        <v>5.0776417119050627</v>
      </c>
      <c r="Q16" s="266">
        <f>SUM(Q6:Q15)</f>
        <v>11</v>
      </c>
      <c r="R16" s="258">
        <f t="shared" si="8"/>
        <v>27.927029415477847</v>
      </c>
      <c r="S16" s="266">
        <f>SUM(S6:S15)</f>
        <v>7</v>
      </c>
      <c r="T16" s="258">
        <f t="shared" si="9"/>
        <v>17.771745991667718</v>
      </c>
      <c r="U16" s="266">
        <f>SUM(U6:U15)</f>
        <v>19</v>
      </c>
      <c r="V16" s="258">
        <f t="shared" si="10"/>
        <v>48.237596263098098</v>
      </c>
    </row>
    <row r="17" spans="1:22" ht="15">
      <c r="A17" s="268" t="s">
        <v>161</v>
      </c>
      <c r="B17" s="320">
        <v>37046</v>
      </c>
      <c r="C17" s="257">
        <f t="shared" si="0"/>
        <v>22</v>
      </c>
      <c r="D17" s="258">
        <f t="shared" si="1"/>
        <v>119.42449927117637</v>
      </c>
      <c r="E17" s="259">
        <v>1</v>
      </c>
      <c r="F17" s="258">
        <f t="shared" si="2"/>
        <v>5.4283863305080171</v>
      </c>
      <c r="G17" s="259">
        <v>1</v>
      </c>
      <c r="H17" s="258">
        <f t="shared" si="3"/>
        <v>5.4283863305080171</v>
      </c>
      <c r="I17" s="259">
        <v>1</v>
      </c>
      <c r="J17" s="258">
        <f t="shared" si="4"/>
        <v>5.4283863305080171</v>
      </c>
      <c r="K17" s="259">
        <v>4</v>
      </c>
      <c r="L17" s="258">
        <f t="shared" si="5"/>
        <v>21.713545322032068</v>
      </c>
      <c r="M17" s="259">
        <v>6</v>
      </c>
      <c r="N17" s="258">
        <f t="shared" si="6"/>
        <v>32.570317983048106</v>
      </c>
      <c r="O17" s="259">
        <v>1</v>
      </c>
      <c r="P17" s="258">
        <f t="shared" si="7"/>
        <v>5.4283863305080171</v>
      </c>
      <c r="Q17" s="259">
        <v>6</v>
      </c>
      <c r="R17" s="258">
        <f t="shared" si="8"/>
        <v>32.570317983048106</v>
      </c>
      <c r="S17" s="259">
        <v>4</v>
      </c>
      <c r="T17" s="258">
        <f t="shared" si="9"/>
        <v>21.713545322032068</v>
      </c>
      <c r="U17" s="257">
        <v>3</v>
      </c>
      <c r="V17" s="258">
        <f t="shared" si="10"/>
        <v>16.285158991524053</v>
      </c>
    </row>
    <row r="18" spans="1:22" ht="26.25" thickBot="1">
      <c r="A18" s="321" t="s">
        <v>173</v>
      </c>
      <c r="B18" s="322">
        <v>116256</v>
      </c>
      <c r="C18" s="323">
        <f>C16+C17</f>
        <v>117</v>
      </c>
      <c r="D18" s="258">
        <f t="shared" si="1"/>
        <v>202.38697357555739</v>
      </c>
      <c r="E18" s="323">
        <f>E16+E17</f>
        <v>9</v>
      </c>
      <c r="F18" s="258">
        <f t="shared" si="2"/>
        <v>15.568228736581339</v>
      </c>
      <c r="G18" s="323">
        <f>G16+G17</f>
        <v>9</v>
      </c>
      <c r="H18" s="258">
        <f t="shared" si="3"/>
        <v>15.568228736581339</v>
      </c>
      <c r="I18" s="323">
        <f>I16+I17</f>
        <v>8</v>
      </c>
      <c r="J18" s="266">
        <f t="shared" ref="J18" si="12">SUM(J8:J17)</f>
        <v>193.62672316674511</v>
      </c>
      <c r="K18" s="323">
        <f>K16+K17</f>
        <v>19</v>
      </c>
      <c r="L18" s="258">
        <f t="shared" si="5"/>
        <v>32.866260666116162</v>
      </c>
      <c r="M18" s="323">
        <f>M16+M17</f>
        <v>39</v>
      </c>
      <c r="N18" s="258">
        <f t="shared" si="6"/>
        <v>67.462324525185792</v>
      </c>
      <c r="O18" s="323">
        <f>O16+O17</f>
        <v>3</v>
      </c>
      <c r="P18" s="258">
        <f t="shared" si="7"/>
        <v>5.1894095788604462</v>
      </c>
      <c r="Q18" s="323">
        <f>Q16+Q17</f>
        <v>17</v>
      </c>
      <c r="R18" s="258">
        <f t="shared" si="8"/>
        <v>29.406654280209196</v>
      </c>
      <c r="S18" s="323">
        <f>S16+S17</f>
        <v>11</v>
      </c>
      <c r="T18" s="258">
        <f t="shared" si="9"/>
        <v>19.027835122488302</v>
      </c>
      <c r="U18" s="323">
        <f>U16+U17</f>
        <v>22</v>
      </c>
      <c r="V18" s="258">
        <f t="shared" si="10"/>
        <v>38.055670244976604</v>
      </c>
    </row>
    <row r="19" spans="1:22" ht="39" thickBot="1">
      <c r="A19" s="490" t="s">
        <v>163</v>
      </c>
      <c r="B19" s="490"/>
      <c r="C19" s="275">
        <v>1</v>
      </c>
      <c r="D19" s="276"/>
      <c r="E19" s="324">
        <f>E18/$C18</f>
        <v>7.6923076923076927E-2</v>
      </c>
      <c r="F19" s="325"/>
      <c r="G19" s="326">
        <f>G18/E18</f>
        <v>1</v>
      </c>
      <c r="H19" s="327" t="s">
        <v>174</v>
      </c>
      <c r="I19" s="324">
        <f>I18/$C18</f>
        <v>6.8376068376068383E-2</v>
      </c>
      <c r="J19" s="325"/>
      <c r="K19" s="324">
        <f>K18/$C18</f>
        <v>0.1623931623931624</v>
      </c>
      <c r="L19" s="325"/>
      <c r="M19" s="324">
        <f>M18/$C18</f>
        <v>0.33333333333333331</v>
      </c>
      <c r="N19" s="325"/>
      <c r="O19" s="324">
        <f>O18/$C18</f>
        <v>2.564102564102564E-2</v>
      </c>
      <c r="P19" s="325"/>
      <c r="Q19" s="324">
        <f>Q18/$C18</f>
        <v>0.14529914529914531</v>
      </c>
      <c r="R19" s="325"/>
      <c r="S19" s="326">
        <f>S18/Q18</f>
        <v>0.6470588235294118</v>
      </c>
      <c r="T19" s="327" t="s">
        <v>175</v>
      </c>
      <c r="U19" s="324">
        <f>U18/$C18</f>
        <v>0.18803418803418803</v>
      </c>
      <c r="V19" s="276"/>
    </row>
    <row r="20" spans="1:22" ht="13.5" thickBot="1">
      <c r="A20" s="491" t="s">
        <v>176</v>
      </c>
      <c r="B20" s="492"/>
      <c r="C20" s="328">
        <v>115</v>
      </c>
      <c r="D20" s="329">
        <v>199.56379967478554</v>
      </c>
      <c r="E20" s="330">
        <v>13</v>
      </c>
      <c r="F20" s="329">
        <v>22.559386050193151</v>
      </c>
      <c r="G20" s="331">
        <v>9</v>
      </c>
      <c r="H20" s="329">
        <v>15.618036496287564</v>
      </c>
      <c r="I20" s="330">
        <v>4</v>
      </c>
      <c r="J20" s="329">
        <v>6.9413495539055843</v>
      </c>
      <c r="K20" s="330">
        <v>17</v>
      </c>
      <c r="L20" s="329">
        <v>29.500735604098733</v>
      </c>
      <c r="M20" s="330">
        <v>34</v>
      </c>
      <c r="N20" s="329">
        <v>59.001471208197465</v>
      </c>
      <c r="O20" s="330">
        <v>4</v>
      </c>
      <c r="P20" s="329">
        <v>6.9413495539055843</v>
      </c>
      <c r="Q20" s="330">
        <v>15</v>
      </c>
      <c r="R20" s="329">
        <v>26.030060827145942</v>
      </c>
      <c r="S20" s="330">
        <v>10</v>
      </c>
      <c r="T20" s="329">
        <v>17.353373884763961</v>
      </c>
      <c r="U20" s="330">
        <v>28</v>
      </c>
      <c r="V20" s="329">
        <v>48.589446877339093</v>
      </c>
    </row>
    <row r="21" spans="1:22" ht="15.75" thickBot="1">
      <c r="A21" s="493" t="s">
        <v>177</v>
      </c>
      <c r="B21" s="494"/>
      <c r="C21" s="332">
        <f>C18-C20</f>
        <v>2</v>
      </c>
      <c r="D21" s="333">
        <f>(D18/D20)-100%</f>
        <v>1.4146723530883643E-2</v>
      </c>
      <c r="E21" s="332">
        <f>E18-E20</f>
        <v>-4</v>
      </c>
      <c r="F21" s="333">
        <f>(F18/F20)-100%</f>
        <v>-0.30990015854407327</v>
      </c>
      <c r="G21" s="332">
        <f>G18-G20</f>
        <v>0</v>
      </c>
      <c r="H21" s="333">
        <f>(H18/H20)-100%</f>
        <v>-3.1891178969944978E-3</v>
      </c>
      <c r="I21" s="332">
        <f>I18-I20</f>
        <v>4</v>
      </c>
      <c r="J21" s="333"/>
      <c r="K21" s="332">
        <f>K18-K20</f>
        <v>2</v>
      </c>
      <c r="L21" s="333">
        <f>(L18/L20)-100%</f>
        <v>0.11408275058571204</v>
      </c>
      <c r="M21" s="332">
        <f>M18-M20</f>
        <v>5</v>
      </c>
      <c r="N21" s="333">
        <f>(N18/N20)-100%</f>
        <v>0.14340071770638829</v>
      </c>
      <c r="O21" s="332">
        <f>O18-O20</f>
        <v>-1</v>
      </c>
      <c r="P21" s="333">
        <f>(P18/P20)-100%</f>
        <v>-0.25239183842274593</v>
      </c>
      <c r="Q21" s="332">
        <f>Q18-Q20</f>
        <v>2</v>
      </c>
      <c r="R21" s="333">
        <f>(R18/R20)-100%</f>
        <v>0.12971899971673939</v>
      </c>
      <c r="S21" s="332">
        <f>S18-S20</f>
        <v>1</v>
      </c>
      <c r="T21" s="333">
        <f>(T18/T20)-100%</f>
        <v>9.6491970313305808E-2</v>
      </c>
      <c r="U21" s="332">
        <f>U18-U20</f>
        <v>-6</v>
      </c>
      <c r="V21" s="333">
        <f>(V18/V20)-100%</f>
        <v>-0.21679144977621012</v>
      </c>
    </row>
    <row r="22" spans="1:22">
      <c r="A22" s="495" t="s">
        <v>178</v>
      </c>
      <c r="B22" s="496"/>
      <c r="C22" s="334">
        <v>102</v>
      </c>
      <c r="D22" s="302">
        <v>176.01704268370935</v>
      </c>
      <c r="E22" s="335">
        <v>15</v>
      </c>
      <c r="F22" s="302">
        <v>25.884859218192549</v>
      </c>
      <c r="G22" s="336">
        <v>8</v>
      </c>
      <c r="H22" s="302">
        <v>13.805258249702694</v>
      </c>
      <c r="I22" s="335">
        <v>5</v>
      </c>
      <c r="J22" s="302">
        <v>8.6282864060641842</v>
      </c>
      <c r="K22" s="335">
        <v>10</v>
      </c>
      <c r="L22" s="302">
        <v>17.256572812128368</v>
      </c>
      <c r="M22" s="335">
        <v>39</v>
      </c>
      <c r="N22" s="302">
        <v>67.300633967300627</v>
      </c>
      <c r="O22" s="335">
        <v>3</v>
      </c>
      <c r="P22" s="302">
        <v>5.1769718436385102</v>
      </c>
      <c r="Q22" s="335">
        <v>13</v>
      </c>
      <c r="R22" s="302">
        <v>22.433544655766877</v>
      </c>
      <c r="S22" s="335">
        <v>6</v>
      </c>
      <c r="T22" s="302">
        <v>10.35394368727702</v>
      </c>
      <c r="U22" s="335">
        <v>17</v>
      </c>
      <c r="V22" s="302">
        <v>29.336173780618221</v>
      </c>
    </row>
    <row r="23" spans="1:22">
      <c r="A23" s="484" t="s">
        <v>179</v>
      </c>
      <c r="B23" s="497"/>
      <c r="C23" s="337">
        <v>109</v>
      </c>
      <c r="D23" s="311">
        <v>187.13760405849405</v>
      </c>
      <c r="E23" s="337">
        <v>11</v>
      </c>
      <c r="F23" s="311">
        <v>18.885446281132431</v>
      </c>
      <c r="G23" s="338">
        <v>9</v>
      </c>
      <c r="H23" s="311">
        <v>15.451728775471986</v>
      </c>
      <c r="I23" s="337">
        <v>4</v>
      </c>
      <c r="J23" s="311">
        <v>6.8674350113208824</v>
      </c>
      <c r="K23" s="337">
        <v>16</v>
      </c>
      <c r="L23" s="311">
        <v>27.46974004528353</v>
      </c>
      <c r="M23" s="337">
        <v>36</v>
      </c>
      <c r="N23" s="311">
        <v>61.806915101887945</v>
      </c>
      <c r="O23" s="337">
        <v>3</v>
      </c>
      <c r="P23" s="311">
        <v>5.1505762584906618</v>
      </c>
      <c r="Q23" s="337">
        <v>19</v>
      </c>
      <c r="R23" s="311">
        <v>32.620316303774189</v>
      </c>
      <c r="S23" s="337">
        <v>12</v>
      </c>
      <c r="T23" s="311">
        <v>20.602305033962647</v>
      </c>
      <c r="U23" s="337">
        <v>20</v>
      </c>
      <c r="V23" s="311">
        <v>34.337175056604416</v>
      </c>
    </row>
    <row r="24" spans="1:22">
      <c r="A24" s="33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</row>
    <row r="25" spans="1:22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</row>
  </sheetData>
  <mergeCells count="37">
    <mergeCell ref="A19:B19"/>
    <mergeCell ref="A20:B20"/>
    <mergeCell ref="A21:B21"/>
    <mergeCell ref="A22:B22"/>
    <mergeCell ref="A23:B23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Iполуг-20 (закл)</vt:lpstr>
      <vt:lpstr>по класс бол</vt:lpstr>
      <vt:lpstr>по класс бол-1</vt:lpstr>
      <vt:lpstr>по класс бол-трудосп возр</vt:lpstr>
      <vt:lpstr>по класс бол-трудосп воз-1</vt:lpstr>
      <vt:lpstr>от внеш причин</vt:lpstr>
      <vt:lpstr>от внеш причин в трудосп возрас</vt:lpstr>
      <vt:lpstr>'Iполуг-20 (закл)'!Область_печати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Shtanakov</cp:lastModifiedBy>
  <cp:lastPrinted>2020-07-21T09:51:58Z</cp:lastPrinted>
  <dcterms:created xsi:type="dcterms:W3CDTF">2020-07-21T09:36:28Z</dcterms:created>
  <dcterms:modified xsi:type="dcterms:W3CDTF">2020-07-22T04:35:00Z</dcterms:modified>
</cp:coreProperties>
</file>