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СИСТЕМНЫЕ\Загрузки\"/>
    </mc:Choice>
  </mc:AlternateContent>
  <bookViews>
    <workbookView xWindow="0" yWindow="0" windowWidth="27450" windowHeight="11670" firstSheet="2" activeTab="7"/>
  </bookViews>
  <sheets>
    <sheet name="Демография-11 мес-2021г" sheetId="2" r:id="rId1"/>
    <sheet name="по класс болез" sheetId="1" r:id="rId2"/>
    <sheet name="по класс бол-2" sheetId="3" r:id="rId3"/>
    <sheet name="по класс бол трудосп возр" sheetId="5" r:id="rId4"/>
    <sheet name="11м (труд) " sheetId="9" r:id="rId5"/>
    <sheet name="11м (труд) (2)" sheetId="10" r:id="rId6"/>
    <sheet name="от внеш причин" sheetId="11" r:id="rId7"/>
    <sheet name="от внеш причин трудосп возр" sheetId="12" r:id="rId8"/>
  </sheets>
  <externalReferences>
    <externalReference r:id="rId9"/>
    <externalReference r:id="rId10"/>
    <externalReference r:id="rId11"/>
  </externalReferences>
  <definedNames>
    <definedName name="_Toc436738349" localSheetId="4">'11м (труд) '!$A$3</definedName>
    <definedName name="_Toc436738349" localSheetId="5">'11м (труд) (2)'!$A$3</definedName>
    <definedName name="_Toc436738349" localSheetId="3">'по класс бол трудосп возр'!$A$3</definedName>
    <definedName name="Excel_BuiltIn_Print_Area_19" localSheetId="0">#REF!</definedName>
    <definedName name="Excel_BuiltIn_Print_Area_19">#N/A</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'Демография-11 мес-2021г'!$A$1:$AD$38</definedName>
    <definedName name="_xlnm.Print_Area" localSheetId="7">'от внеш причин трудосп возр'!$A$1:$V$27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2" l="1"/>
  <c r="S17" i="12"/>
  <c r="R17" i="12"/>
  <c r="Q17" i="12"/>
  <c r="O17" i="12"/>
  <c r="P17" i="12" s="1"/>
  <c r="N17" i="12"/>
  <c r="M17" i="12"/>
  <c r="L17" i="12"/>
  <c r="K17" i="12"/>
  <c r="I17" i="12"/>
  <c r="J17" i="12" s="1"/>
  <c r="H17" i="12"/>
  <c r="G17" i="12"/>
  <c r="F17" i="12"/>
  <c r="E17" i="12"/>
  <c r="C17" i="12"/>
  <c r="U17" i="12" s="1"/>
  <c r="V17" i="12" s="1"/>
  <c r="S15" i="12"/>
  <c r="T15" i="12" s="1"/>
  <c r="R15" i="12"/>
  <c r="Q15" i="12"/>
  <c r="P15" i="12"/>
  <c r="O15" i="12"/>
  <c r="M15" i="12"/>
  <c r="N15" i="12" s="1"/>
  <c r="L15" i="12"/>
  <c r="K15" i="12"/>
  <c r="J15" i="12"/>
  <c r="I15" i="12"/>
  <c r="G15" i="12"/>
  <c r="H15" i="12" s="1"/>
  <c r="F15" i="12"/>
  <c r="E15" i="12"/>
  <c r="D15" i="12"/>
  <c r="C15" i="12"/>
  <c r="U15" i="12" s="1"/>
  <c r="V15" i="12" s="1"/>
  <c r="T14" i="12"/>
  <c r="S14" i="12"/>
  <c r="R14" i="12"/>
  <c r="Q14" i="12"/>
  <c r="O14" i="12"/>
  <c r="P14" i="12" s="1"/>
  <c r="N14" i="12"/>
  <c r="M14" i="12"/>
  <c r="L14" i="12"/>
  <c r="K14" i="12"/>
  <c r="I14" i="12"/>
  <c r="J14" i="12" s="1"/>
  <c r="H14" i="12"/>
  <c r="G14" i="12"/>
  <c r="F14" i="12"/>
  <c r="E14" i="12"/>
  <c r="C14" i="12"/>
  <c r="U14" i="12" s="1"/>
  <c r="V14" i="12" s="1"/>
  <c r="T13" i="12"/>
  <c r="S13" i="12"/>
  <c r="Q13" i="12"/>
  <c r="R13" i="12" s="1"/>
  <c r="P13" i="12"/>
  <c r="O13" i="12"/>
  <c r="N13" i="12"/>
  <c r="M13" i="12"/>
  <c r="K13" i="12"/>
  <c r="L13" i="12" s="1"/>
  <c r="J13" i="12"/>
  <c r="I13" i="12"/>
  <c r="H13" i="12"/>
  <c r="G13" i="12"/>
  <c r="E13" i="12"/>
  <c r="F13" i="12" s="1"/>
  <c r="D13" i="12"/>
  <c r="C13" i="12"/>
  <c r="U13" i="12" s="1"/>
  <c r="V13" i="12" s="1"/>
  <c r="S12" i="12"/>
  <c r="T12" i="12" s="1"/>
  <c r="R12" i="12"/>
  <c r="Q12" i="12"/>
  <c r="P12" i="12"/>
  <c r="O12" i="12"/>
  <c r="M12" i="12"/>
  <c r="N12" i="12" s="1"/>
  <c r="L12" i="12"/>
  <c r="K12" i="12"/>
  <c r="J12" i="12"/>
  <c r="I12" i="12"/>
  <c r="G12" i="12"/>
  <c r="H12" i="12" s="1"/>
  <c r="F12" i="12"/>
  <c r="E12" i="12"/>
  <c r="D12" i="12"/>
  <c r="C12" i="12"/>
  <c r="U12" i="12" s="1"/>
  <c r="V12" i="12" s="1"/>
  <c r="T11" i="12"/>
  <c r="S11" i="12"/>
  <c r="R11" i="12"/>
  <c r="Q11" i="12"/>
  <c r="O11" i="12"/>
  <c r="P11" i="12" s="1"/>
  <c r="N11" i="12"/>
  <c r="M11" i="12"/>
  <c r="L11" i="12"/>
  <c r="K11" i="12"/>
  <c r="I11" i="12"/>
  <c r="J11" i="12" s="1"/>
  <c r="H11" i="12"/>
  <c r="G11" i="12"/>
  <c r="F11" i="12"/>
  <c r="E11" i="12"/>
  <c r="C11" i="12"/>
  <c r="U11" i="12" s="1"/>
  <c r="V11" i="12" s="1"/>
  <c r="T10" i="12"/>
  <c r="S10" i="12"/>
  <c r="Q10" i="12"/>
  <c r="R10" i="12" s="1"/>
  <c r="O10" i="12"/>
  <c r="P10" i="12" s="1"/>
  <c r="N10" i="12"/>
  <c r="M10" i="12"/>
  <c r="K10" i="12"/>
  <c r="L10" i="12" s="1"/>
  <c r="I10" i="12"/>
  <c r="J10" i="12" s="1"/>
  <c r="H10" i="12"/>
  <c r="G10" i="12"/>
  <c r="E10" i="12"/>
  <c r="F10" i="12" s="1"/>
  <c r="C10" i="12"/>
  <c r="D10" i="12" s="1"/>
  <c r="S9" i="12"/>
  <c r="T9" i="12" s="1"/>
  <c r="Q9" i="12"/>
  <c r="R9" i="12" s="1"/>
  <c r="P9" i="12"/>
  <c r="O9" i="12"/>
  <c r="M9" i="12"/>
  <c r="N9" i="12" s="1"/>
  <c r="K9" i="12"/>
  <c r="L9" i="12" s="1"/>
  <c r="I9" i="12"/>
  <c r="J9" i="12" s="1"/>
  <c r="G9" i="12"/>
  <c r="H9" i="12" s="1"/>
  <c r="E9" i="12"/>
  <c r="F9" i="12" s="1"/>
  <c r="D9" i="12"/>
  <c r="C9" i="12"/>
  <c r="U9" i="12" s="1"/>
  <c r="V9" i="12" s="1"/>
  <c r="S8" i="12"/>
  <c r="T8" i="12" s="1"/>
  <c r="Q8" i="12"/>
  <c r="R8" i="12" s="1"/>
  <c r="O8" i="12"/>
  <c r="P8" i="12" s="1"/>
  <c r="M8" i="12"/>
  <c r="N8" i="12" s="1"/>
  <c r="L8" i="12"/>
  <c r="K8" i="12"/>
  <c r="I8" i="12"/>
  <c r="J8" i="12" s="1"/>
  <c r="G8" i="12"/>
  <c r="H8" i="12" s="1"/>
  <c r="E8" i="12"/>
  <c r="F8" i="12" s="1"/>
  <c r="C8" i="12"/>
  <c r="U8" i="12" s="1"/>
  <c r="V8" i="12" s="1"/>
  <c r="T7" i="12"/>
  <c r="S7" i="12"/>
  <c r="Q7" i="12"/>
  <c r="R7" i="12" s="1"/>
  <c r="O7" i="12"/>
  <c r="P7" i="12" s="1"/>
  <c r="M7" i="12"/>
  <c r="N7" i="12" s="1"/>
  <c r="K7" i="12"/>
  <c r="L7" i="12" s="1"/>
  <c r="I7" i="12"/>
  <c r="J7" i="12" s="1"/>
  <c r="H7" i="12"/>
  <c r="G7" i="12"/>
  <c r="E7" i="12"/>
  <c r="F7" i="12" s="1"/>
  <c r="C7" i="12"/>
  <c r="D7" i="12" s="1"/>
  <c r="S6" i="12"/>
  <c r="S16" i="12" s="1"/>
  <c r="Q6" i="12"/>
  <c r="Q16" i="12" s="1"/>
  <c r="P6" i="12"/>
  <c r="O6" i="12"/>
  <c r="O16" i="12" s="1"/>
  <c r="M6" i="12"/>
  <c r="N6" i="12" s="1"/>
  <c r="K6" i="12"/>
  <c r="L6" i="12" s="1"/>
  <c r="I6" i="12"/>
  <c r="J6" i="12" s="1"/>
  <c r="G6" i="12"/>
  <c r="G16" i="12" s="1"/>
  <c r="E6" i="12"/>
  <c r="E16" i="12" s="1"/>
  <c r="D6" i="12"/>
  <c r="C6" i="12"/>
  <c r="C16" i="12" s="1"/>
  <c r="V17" i="11"/>
  <c r="U17" i="11"/>
  <c r="S17" i="11"/>
  <c r="T17" i="11" s="1"/>
  <c r="Q17" i="11"/>
  <c r="R17" i="11" s="1"/>
  <c r="O17" i="11"/>
  <c r="P17" i="11" s="1"/>
  <c r="N17" i="11"/>
  <c r="M17" i="11"/>
  <c r="L17" i="11"/>
  <c r="K17" i="11"/>
  <c r="J17" i="11"/>
  <c r="I17" i="11"/>
  <c r="G17" i="11"/>
  <c r="H17" i="11" s="1"/>
  <c r="E17" i="11"/>
  <c r="F17" i="11" s="1"/>
  <c r="C17" i="11"/>
  <c r="D17" i="11" s="1"/>
  <c r="U15" i="11"/>
  <c r="V15" i="11" s="1"/>
  <c r="S15" i="11"/>
  <c r="T15" i="11" s="1"/>
  <c r="R15" i="11"/>
  <c r="Q15" i="11"/>
  <c r="P15" i="11"/>
  <c r="O15" i="11"/>
  <c r="N15" i="11"/>
  <c r="M15" i="11"/>
  <c r="K15" i="11"/>
  <c r="L15" i="11" s="1"/>
  <c r="I15" i="11"/>
  <c r="J15" i="11" s="1"/>
  <c r="G15" i="11"/>
  <c r="H15" i="11" s="1"/>
  <c r="F15" i="11"/>
  <c r="E15" i="11"/>
  <c r="D15" i="11"/>
  <c r="C15" i="11"/>
  <c r="V14" i="11"/>
  <c r="U14" i="11"/>
  <c r="S14" i="11"/>
  <c r="T14" i="11" s="1"/>
  <c r="Q14" i="11"/>
  <c r="R14" i="11" s="1"/>
  <c r="O14" i="11"/>
  <c r="P14" i="11" s="1"/>
  <c r="N14" i="11"/>
  <c r="M14" i="11"/>
  <c r="L14" i="11"/>
  <c r="K14" i="11"/>
  <c r="J14" i="11"/>
  <c r="I14" i="11"/>
  <c r="G14" i="11"/>
  <c r="H14" i="11" s="1"/>
  <c r="E14" i="11"/>
  <c r="F14" i="11" s="1"/>
  <c r="C14" i="11"/>
  <c r="D14" i="11" s="1"/>
  <c r="V13" i="11"/>
  <c r="U13" i="11"/>
  <c r="T13" i="11"/>
  <c r="S13" i="11"/>
  <c r="R13" i="11"/>
  <c r="Q13" i="11"/>
  <c r="O13" i="11"/>
  <c r="P13" i="11" s="1"/>
  <c r="M13" i="11"/>
  <c r="N13" i="11" s="1"/>
  <c r="K13" i="11"/>
  <c r="L13" i="11" s="1"/>
  <c r="J13" i="11"/>
  <c r="I13" i="11"/>
  <c r="H13" i="11"/>
  <c r="G13" i="11"/>
  <c r="F13" i="11"/>
  <c r="E13" i="11"/>
  <c r="C13" i="11"/>
  <c r="D13" i="11" s="1"/>
  <c r="U12" i="11"/>
  <c r="V12" i="11" s="1"/>
  <c r="S12" i="11"/>
  <c r="T12" i="11" s="1"/>
  <c r="R12" i="11"/>
  <c r="Q12" i="11"/>
  <c r="P12" i="11"/>
  <c r="O12" i="11"/>
  <c r="N12" i="11"/>
  <c r="M12" i="11"/>
  <c r="K12" i="11"/>
  <c r="L12" i="11" s="1"/>
  <c r="I12" i="11"/>
  <c r="J12" i="11" s="1"/>
  <c r="G12" i="11"/>
  <c r="H12" i="11" s="1"/>
  <c r="F12" i="11"/>
  <c r="E12" i="11"/>
  <c r="D12" i="11"/>
  <c r="C12" i="11"/>
  <c r="V11" i="11"/>
  <c r="U11" i="11"/>
  <c r="S11" i="11"/>
  <c r="T11" i="11" s="1"/>
  <c r="Q11" i="11"/>
  <c r="R11" i="11" s="1"/>
  <c r="O11" i="11"/>
  <c r="P11" i="11" s="1"/>
  <c r="N11" i="11"/>
  <c r="M11" i="11"/>
  <c r="L11" i="11"/>
  <c r="K11" i="11"/>
  <c r="J11" i="11"/>
  <c r="I11" i="11"/>
  <c r="G11" i="11"/>
  <c r="H11" i="11" s="1"/>
  <c r="E11" i="11"/>
  <c r="F11" i="11" s="1"/>
  <c r="C11" i="11"/>
  <c r="D11" i="11" s="1"/>
  <c r="V10" i="11"/>
  <c r="U10" i="11"/>
  <c r="T10" i="11"/>
  <c r="S10" i="11"/>
  <c r="R10" i="11"/>
  <c r="Q10" i="11"/>
  <c r="O10" i="11"/>
  <c r="P10" i="11" s="1"/>
  <c r="M10" i="11"/>
  <c r="N10" i="11" s="1"/>
  <c r="K10" i="11"/>
  <c r="L10" i="11" s="1"/>
  <c r="J10" i="11"/>
  <c r="I10" i="11"/>
  <c r="H10" i="11"/>
  <c r="G10" i="11"/>
  <c r="F10" i="11"/>
  <c r="E10" i="11"/>
  <c r="C10" i="11"/>
  <c r="D10" i="11" s="1"/>
  <c r="U9" i="11"/>
  <c r="V9" i="11" s="1"/>
  <c r="S9" i="11"/>
  <c r="T9" i="11" s="1"/>
  <c r="R9" i="11"/>
  <c r="Q9" i="11"/>
  <c r="P9" i="11"/>
  <c r="O9" i="11"/>
  <c r="N9" i="11"/>
  <c r="M9" i="11"/>
  <c r="K9" i="11"/>
  <c r="L9" i="11" s="1"/>
  <c r="I9" i="11"/>
  <c r="J9" i="11" s="1"/>
  <c r="G9" i="11"/>
  <c r="H9" i="11" s="1"/>
  <c r="F9" i="11"/>
  <c r="E9" i="11"/>
  <c r="D9" i="11"/>
  <c r="C9" i="11"/>
  <c r="V8" i="11"/>
  <c r="U8" i="11"/>
  <c r="S8" i="11"/>
  <c r="T8" i="11" s="1"/>
  <c r="Q8" i="11"/>
  <c r="R8" i="11" s="1"/>
  <c r="O8" i="11"/>
  <c r="P8" i="11" s="1"/>
  <c r="N8" i="11"/>
  <c r="M8" i="11"/>
  <c r="L8" i="11"/>
  <c r="K8" i="11"/>
  <c r="J8" i="11"/>
  <c r="I8" i="11"/>
  <c r="G8" i="11"/>
  <c r="H8" i="11" s="1"/>
  <c r="E8" i="11"/>
  <c r="F8" i="11" s="1"/>
  <c r="C8" i="11"/>
  <c r="D8" i="11" s="1"/>
  <c r="V7" i="11"/>
  <c r="U7" i="11"/>
  <c r="T7" i="11"/>
  <c r="S7" i="11"/>
  <c r="R7" i="11"/>
  <c r="Q7" i="11"/>
  <c r="Q16" i="11" s="1"/>
  <c r="O7" i="11"/>
  <c r="P7" i="11" s="1"/>
  <c r="M7" i="11"/>
  <c r="N7" i="11" s="1"/>
  <c r="K7" i="11"/>
  <c r="L7" i="11" s="1"/>
  <c r="J7" i="11"/>
  <c r="I7" i="11"/>
  <c r="H7" i="11"/>
  <c r="G7" i="11"/>
  <c r="F7" i="11"/>
  <c r="E7" i="11"/>
  <c r="C7" i="11"/>
  <c r="D7" i="11" s="1"/>
  <c r="U6" i="11"/>
  <c r="V6" i="11" s="1"/>
  <c r="S6" i="11"/>
  <c r="S16" i="11" s="1"/>
  <c r="R6" i="11"/>
  <c r="O6" i="11"/>
  <c r="O16" i="11" s="1"/>
  <c r="M6" i="11"/>
  <c r="N6" i="11" s="1"/>
  <c r="L6" i="11"/>
  <c r="K6" i="11"/>
  <c r="I6" i="11"/>
  <c r="J6" i="11" s="1"/>
  <c r="G6" i="11"/>
  <c r="G16" i="11" s="1"/>
  <c r="E6" i="11"/>
  <c r="F6" i="11" s="1"/>
  <c r="D6" i="11"/>
  <c r="T16" i="12" l="1"/>
  <c r="S18" i="12"/>
  <c r="F16" i="12"/>
  <c r="E18" i="12"/>
  <c r="H16" i="12"/>
  <c r="G18" i="12"/>
  <c r="O18" i="12"/>
  <c r="P16" i="12"/>
  <c r="R16" i="12"/>
  <c r="Q18" i="12"/>
  <c r="C18" i="12"/>
  <c r="D16" i="12"/>
  <c r="U7" i="12"/>
  <c r="V7" i="12" s="1"/>
  <c r="U10" i="12"/>
  <c r="V10" i="12" s="1"/>
  <c r="I16" i="12"/>
  <c r="F6" i="12"/>
  <c r="R6" i="12"/>
  <c r="K16" i="12"/>
  <c r="H6" i="12"/>
  <c r="T6" i="12"/>
  <c r="D8" i="12"/>
  <c r="D11" i="12"/>
  <c r="D14" i="12"/>
  <c r="D17" i="12"/>
  <c r="M16" i="12"/>
  <c r="U6" i="12"/>
  <c r="V6" i="12" s="1"/>
  <c r="R16" i="11"/>
  <c r="Q18" i="11"/>
  <c r="O18" i="11"/>
  <c r="P16" i="11"/>
  <c r="S18" i="11"/>
  <c r="T16" i="11"/>
  <c r="G18" i="11"/>
  <c r="H16" i="11"/>
  <c r="P6" i="11"/>
  <c r="I16" i="11"/>
  <c r="U16" i="11"/>
  <c r="K16" i="11"/>
  <c r="C16" i="11"/>
  <c r="H6" i="11"/>
  <c r="M16" i="11"/>
  <c r="E16" i="11"/>
  <c r="T6" i="11"/>
  <c r="L20" i="10"/>
  <c r="K20" i="10"/>
  <c r="E20" i="10"/>
  <c r="L18" i="10"/>
  <c r="V17" i="10"/>
  <c r="V20" i="10" s="1"/>
  <c r="U17" i="10"/>
  <c r="U20" i="10" s="1"/>
  <c r="T17" i="10"/>
  <c r="T18" i="10" s="1"/>
  <c r="S17" i="10"/>
  <c r="S20" i="10" s="1"/>
  <c r="R17" i="10"/>
  <c r="R20" i="10" s="1"/>
  <c r="Q17" i="10"/>
  <c r="Q18" i="10" s="1"/>
  <c r="P17" i="10"/>
  <c r="P20" i="10" s="1"/>
  <c r="O17" i="10"/>
  <c r="O20" i="10" s="1"/>
  <c r="N17" i="10"/>
  <c r="N18" i="10" s="1"/>
  <c r="M17" i="10"/>
  <c r="M20" i="10" s="1"/>
  <c r="L17" i="10"/>
  <c r="K17" i="10"/>
  <c r="K18" i="10" s="1"/>
  <c r="J17" i="10"/>
  <c r="J18" i="10" s="1"/>
  <c r="I17" i="10"/>
  <c r="I18" i="10" s="1"/>
  <c r="H17" i="10"/>
  <c r="H18" i="10" s="1"/>
  <c r="G17" i="10"/>
  <c r="G18" i="10" s="1"/>
  <c r="F17" i="10"/>
  <c r="F18" i="10" s="1"/>
  <c r="E17" i="10"/>
  <c r="E18" i="10" s="1"/>
  <c r="D17" i="10"/>
  <c r="D20" i="10" s="1"/>
  <c r="C17" i="10"/>
  <c r="V16" i="10"/>
  <c r="U16" i="10"/>
  <c r="T16" i="10"/>
  <c r="S16" i="10"/>
  <c r="R16" i="10"/>
  <c r="Q16" i="10"/>
  <c r="P16" i="10"/>
  <c r="O16" i="10"/>
  <c r="N16" i="10"/>
  <c r="M16" i="10"/>
  <c r="L16" i="10"/>
  <c r="K16" i="10"/>
  <c r="J16" i="10"/>
  <c r="I16" i="10"/>
  <c r="H16" i="10"/>
  <c r="G16" i="10"/>
  <c r="F16" i="10"/>
  <c r="E16" i="10"/>
  <c r="D16" i="10"/>
  <c r="V15" i="10"/>
  <c r="U15" i="10"/>
  <c r="T15" i="10"/>
  <c r="S15" i="10"/>
  <c r="R15" i="10"/>
  <c r="Q15" i="10"/>
  <c r="P15" i="10"/>
  <c r="O15" i="10"/>
  <c r="N15" i="10"/>
  <c r="M15" i="10"/>
  <c r="L15" i="10"/>
  <c r="K15" i="10"/>
  <c r="J15" i="10"/>
  <c r="I15" i="10"/>
  <c r="H15" i="10"/>
  <c r="G15" i="10"/>
  <c r="F15" i="10"/>
  <c r="E15" i="10"/>
  <c r="D15" i="10"/>
  <c r="C15" i="10"/>
  <c r="V14" i="10"/>
  <c r="U14" i="10"/>
  <c r="T14" i="10"/>
  <c r="S14" i="10"/>
  <c r="R14" i="10"/>
  <c r="Q14" i="10"/>
  <c r="P14" i="10"/>
  <c r="O14" i="10"/>
  <c r="N14" i="10"/>
  <c r="M14" i="10"/>
  <c r="L14" i="10"/>
  <c r="K14" i="10"/>
  <c r="J14" i="10"/>
  <c r="I14" i="10"/>
  <c r="H14" i="10"/>
  <c r="G14" i="10"/>
  <c r="F14" i="10"/>
  <c r="E14" i="10"/>
  <c r="D14" i="10"/>
  <c r="V13" i="10"/>
  <c r="U13" i="10"/>
  <c r="T13" i="10"/>
  <c r="S13" i="10"/>
  <c r="R13" i="10"/>
  <c r="Q13" i="10"/>
  <c r="P13" i="10"/>
  <c r="O13" i="10"/>
  <c r="N13" i="10"/>
  <c r="M13" i="10"/>
  <c r="L13" i="10"/>
  <c r="K13" i="10"/>
  <c r="J13" i="10"/>
  <c r="I13" i="10"/>
  <c r="H13" i="10"/>
  <c r="G13" i="10"/>
  <c r="F13" i="10"/>
  <c r="E13" i="10"/>
  <c r="D13" i="10"/>
  <c r="V12" i="10"/>
  <c r="U12" i="10"/>
  <c r="T12" i="10"/>
  <c r="S12" i="10"/>
  <c r="R12" i="10"/>
  <c r="Q12" i="10"/>
  <c r="P12" i="10"/>
  <c r="O12" i="10"/>
  <c r="N12" i="10"/>
  <c r="M12" i="10"/>
  <c r="L12" i="10"/>
  <c r="K12" i="10"/>
  <c r="J12" i="10"/>
  <c r="I12" i="10"/>
  <c r="H12" i="10"/>
  <c r="G12" i="10"/>
  <c r="F12" i="10"/>
  <c r="E12" i="10"/>
  <c r="D12" i="10"/>
  <c r="V11" i="10"/>
  <c r="U11" i="10"/>
  <c r="T11" i="10"/>
  <c r="S11" i="10"/>
  <c r="R11" i="10"/>
  <c r="Q11" i="10"/>
  <c r="P11" i="10"/>
  <c r="O11" i="10"/>
  <c r="N11" i="10"/>
  <c r="M11" i="10"/>
  <c r="L11" i="10"/>
  <c r="K11" i="10"/>
  <c r="J11" i="10"/>
  <c r="I11" i="10"/>
  <c r="H11" i="10"/>
  <c r="G11" i="10"/>
  <c r="F11" i="10"/>
  <c r="E11" i="10"/>
  <c r="D11" i="10"/>
  <c r="V10" i="10"/>
  <c r="U10" i="10"/>
  <c r="T10" i="10"/>
  <c r="S10" i="10"/>
  <c r="R10" i="10"/>
  <c r="Q10" i="10"/>
  <c r="P10" i="10"/>
  <c r="O10" i="10"/>
  <c r="N10" i="10"/>
  <c r="M10" i="10"/>
  <c r="L10" i="10"/>
  <c r="K10" i="10"/>
  <c r="J10" i="10"/>
  <c r="I10" i="10"/>
  <c r="H10" i="10"/>
  <c r="G10" i="10"/>
  <c r="F10" i="10"/>
  <c r="E10" i="10"/>
  <c r="D10" i="10"/>
  <c r="V9" i="10"/>
  <c r="U9" i="10"/>
  <c r="T9" i="10"/>
  <c r="S9" i="10"/>
  <c r="R9" i="10"/>
  <c r="Q9" i="10"/>
  <c r="P9" i="10"/>
  <c r="O9" i="10"/>
  <c r="N9" i="10"/>
  <c r="M9" i="10"/>
  <c r="L9" i="10"/>
  <c r="K9" i="10"/>
  <c r="J9" i="10"/>
  <c r="H9" i="10"/>
  <c r="G9" i="10"/>
  <c r="F9" i="10"/>
  <c r="E9" i="10"/>
  <c r="D9" i="10"/>
  <c r="V8" i="10"/>
  <c r="U8" i="10"/>
  <c r="T8" i="10"/>
  <c r="S8" i="10"/>
  <c r="R8" i="10"/>
  <c r="Q8" i="10"/>
  <c r="P8" i="10"/>
  <c r="O8" i="10"/>
  <c r="N8" i="10"/>
  <c r="M8" i="10"/>
  <c r="L8" i="10"/>
  <c r="K8" i="10"/>
  <c r="J8" i="10"/>
  <c r="I8" i="10"/>
  <c r="H8" i="10"/>
  <c r="G8" i="10"/>
  <c r="F8" i="10"/>
  <c r="E8" i="10"/>
  <c r="D8" i="10"/>
  <c r="V7" i="10"/>
  <c r="U7" i="10"/>
  <c r="T7" i="10"/>
  <c r="S7" i="10"/>
  <c r="R7" i="10"/>
  <c r="Q7" i="10"/>
  <c r="P7" i="10"/>
  <c r="O7" i="10"/>
  <c r="N7" i="10"/>
  <c r="M7" i="10"/>
  <c r="L7" i="10"/>
  <c r="K7" i="10"/>
  <c r="J7" i="10"/>
  <c r="I7" i="10"/>
  <c r="H7" i="10"/>
  <c r="G7" i="10"/>
  <c r="F7" i="10"/>
  <c r="E7" i="10"/>
  <c r="D7" i="10"/>
  <c r="V6" i="10"/>
  <c r="U6" i="10"/>
  <c r="T6" i="10"/>
  <c r="S6" i="10"/>
  <c r="R6" i="10"/>
  <c r="Q6" i="10"/>
  <c r="P6" i="10"/>
  <c r="O6" i="10"/>
  <c r="N6" i="10"/>
  <c r="M6" i="10"/>
  <c r="L6" i="10"/>
  <c r="K6" i="10"/>
  <c r="J6" i="10"/>
  <c r="I6" i="10"/>
  <c r="H6" i="10"/>
  <c r="G6" i="10"/>
  <c r="F6" i="10"/>
  <c r="E6" i="10"/>
  <c r="D6" i="10"/>
  <c r="V5" i="10"/>
  <c r="U5" i="10"/>
  <c r="T5" i="10"/>
  <c r="S5" i="10"/>
  <c r="R5" i="10"/>
  <c r="Q5" i="10"/>
  <c r="P5" i="10"/>
  <c r="O5" i="10"/>
  <c r="N5" i="10"/>
  <c r="M5" i="10"/>
  <c r="L5" i="10"/>
  <c r="K5" i="10"/>
  <c r="J5" i="10"/>
  <c r="I5" i="10"/>
  <c r="H5" i="10"/>
  <c r="G5" i="10"/>
  <c r="F5" i="10"/>
  <c r="E5" i="10"/>
  <c r="D5" i="10"/>
  <c r="C17" i="9"/>
  <c r="V16" i="9"/>
  <c r="U16" i="9"/>
  <c r="T16" i="9"/>
  <c r="S16" i="9"/>
  <c r="Q16" i="9"/>
  <c r="P16" i="9"/>
  <c r="O16" i="9"/>
  <c r="N16" i="9"/>
  <c r="D16" i="9" s="1"/>
  <c r="M16" i="9"/>
  <c r="L16" i="9"/>
  <c r="K16" i="9"/>
  <c r="J16" i="9"/>
  <c r="I16" i="9"/>
  <c r="H16" i="9"/>
  <c r="G16" i="9"/>
  <c r="F16" i="9"/>
  <c r="E16" i="9"/>
  <c r="I15" i="9"/>
  <c r="I17" i="9" s="1"/>
  <c r="C15" i="9"/>
  <c r="V14" i="9"/>
  <c r="U14" i="9"/>
  <c r="T14" i="9"/>
  <c r="S14" i="9"/>
  <c r="R14" i="9"/>
  <c r="Q14" i="9"/>
  <c r="P14" i="9"/>
  <c r="O14" i="9"/>
  <c r="N14" i="9"/>
  <c r="M14" i="9"/>
  <c r="L14" i="9"/>
  <c r="K14" i="9"/>
  <c r="J14" i="9"/>
  <c r="I14" i="9"/>
  <c r="H14" i="9"/>
  <c r="G14" i="9"/>
  <c r="F14" i="9"/>
  <c r="E14" i="9"/>
  <c r="D14" i="9" s="1"/>
  <c r="V13" i="9"/>
  <c r="U13" i="9"/>
  <c r="T13" i="9"/>
  <c r="S13" i="9"/>
  <c r="R13" i="9"/>
  <c r="Q13" i="9"/>
  <c r="P13" i="9"/>
  <c r="O13" i="9"/>
  <c r="N13" i="9"/>
  <c r="M13" i="9"/>
  <c r="L13" i="9"/>
  <c r="K13" i="9"/>
  <c r="J13" i="9"/>
  <c r="I13" i="9"/>
  <c r="H13" i="9"/>
  <c r="D13" i="9" s="1"/>
  <c r="G13" i="9"/>
  <c r="F13" i="9"/>
  <c r="E13" i="9"/>
  <c r="V12" i="9"/>
  <c r="U12" i="9"/>
  <c r="T12" i="9"/>
  <c r="S12" i="9"/>
  <c r="R12" i="9"/>
  <c r="Q12" i="9"/>
  <c r="P12" i="9"/>
  <c r="O12" i="9"/>
  <c r="N12" i="9"/>
  <c r="M12" i="9"/>
  <c r="L12" i="9"/>
  <c r="K12" i="9"/>
  <c r="J12" i="9"/>
  <c r="I12" i="9"/>
  <c r="H12" i="9"/>
  <c r="G12" i="9"/>
  <c r="F12" i="9"/>
  <c r="E12" i="9"/>
  <c r="D12" i="9" s="1"/>
  <c r="V11" i="9"/>
  <c r="U11" i="9"/>
  <c r="T11" i="9"/>
  <c r="S11" i="9"/>
  <c r="R11" i="9"/>
  <c r="Q11" i="9"/>
  <c r="P11" i="9"/>
  <c r="O11" i="9"/>
  <c r="N11" i="9"/>
  <c r="D11" i="9" s="1"/>
  <c r="M11" i="9"/>
  <c r="L11" i="9"/>
  <c r="K11" i="9"/>
  <c r="J11" i="9"/>
  <c r="I11" i="9"/>
  <c r="H11" i="9"/>
  <c r="G11" i="9"/>
  <c r="F11" i="9"/>
  <c r="E11" i="9"/>
  <c r="V10" i="9"/>
  <c r="U10" i="9"/>
  <c r="U15" i="9" s="1"/>
  <c r="U17" i="9" s="1"/>
  <c r="T10" i="9"/>
  <c r="S10" i="9"/>
  <c r="R10" i="9"/>
  <c r="Q10" i="9"/>
  <c r="P10" i="9"/>
  <c r="O10" i="9"/>
  <c r="N10" i="9"/>
  <c r="M10" i="9"/>
  <c r="L10" i="9"/>
  <c r="J10" i="9"/>
  <c r="I10" i="9"/>
  <c r="H10" i="9"/>
  <c r="G10" i="9"/>
  <c r="F10" i="9"/>
  <c r="D10" i="9" s="1"/>
  <c r="E10" i="9"/>
  <c r="V9" i="9"/>
  <c r="U9" i="9"/>
  <c r="T9" i="9"/>
  <c r="S9" i="9"/>
  <c r="R9" i="9"/>
  <c r="Q9" i="9"/>
  <c r="P9" i="9"/>
  <c r="O9" i="9"/>
  <c r="D9" i="9" s="1"/>
  <c r="N9" i="9"/>
  <c r="M9" i="9"/>
  <c r="L9" i="9"/>
  <c r="K9" i="9"/>
  <c r="J9" i="9"/>
  <c r="I9" i="9"/>
  <c r="H9" i="9"/>
  <c r="G9" i="9"/>
  <c r="F9" i="9"/>
  <c r="E9" i="9"/>
  <c r="V8" i="9"/>
  <c r="U8" i="9"/>
  <c r="T8" i="9"/>
  <c r="S8" i="9"/>
  <c r="R8" i="9"/>
  <c r="Q8" i="9"/>
  <c r="P8" i="9"/>
  <c r="O8" i="9"/>
  <c r="N8" i="9"/>
  <c r="M8" i="9"/>
  <c r="L8" i="9"/>
  <c r="K8" i="9"/>
  <c r="J8" i="9"/>
  <c r="I8" i="9"/>
  <c r="H8" i="9"/>
  <c r="G8" i="9"/>
  <c r="F8" i="9"/>
  <c r="E8" i="9"/>
  <c r="D8" i="9" s="1"/>
  <c r="V7" i="9"/>
  <c r="U7" i="9"/>
  <c r="T7" i="9"/>
  <c r="S7" i="9"/>
  <c r="R7" i="9"/>
  <c r="Q7" i="9"/>
  <c r="D7" i="9" s="1"/>
  <c r="P7" i="9"/>
  <c r="O7" i="9"/>
  <c r="N7" i="9"/>
  <c r="L7" i="9"/>
  <c r="J7" i="9"/>
  <c r="I7" i="9"/>
  <c r="H7" i="9"/>
  <c r="G7" i="9"/>
  <c r="F7" i="9"/>
  <c r="E7" i="9"/>
  <c r="V6" i="9"/>
  <c r="V15" i="9" s="1"/>
  <c r="V17" i="9" s="1"/>
  <c r="U6" i="9"/>
  <c r="T6" i="9"/>
  <c r="S6" i="9"/>
  <c r="R6" i="9"/>
  <c r="R15" i="9" s="1"/>
  <c r="R17" i="9" s="1"/>
  <c r="Q6" i="9"/>
  <c r="P6" i="9"/>
  <c r="O6" i="9"/>
  <c r="N6" i="9"/>
  <c r="M6" i="9"/>
  <c r="M15" i="9" s="1"/>
  <c r="M17" i="9" s="1"/>
  <c r="L6" i="9"/>
  <c r="L15" i="9" s="1"/>
  <c r="L17" i="9" s="1"/>
  <c r="K6" i="9"/>
  <c r="K15" i="9" s="1"/>
  <c r="K17" i="9" s="1"/>
  <c r="J6" i="9"/>
  <c r="J15" i="9" s="1"/>
  <c r="J17" i="9" s="1"/>
  <c r="I6" i="9"/>
  <c r="H6" i="9"/>
  <c r="G6" i="9"/>
  <c r="F6" i="9"/>
  <c r="E6" i="9"/>
  <c r="D6" i="9" s="1"/>
  <c r="V5" i="9"/>
  <c r="U5" i="9"/>
  <c r="T5" i="9"/>
  <c r="T15" i="9" s="1"/>
  <c r="T17" i="9" s="1"/>
  <c r="S5" i="9"/>
  <c r="S15" i="9" s="1"/>
  <c r="S17" i="9" s="1"/>
  <c r="Q5" i="9"/>
  <c r="Q15" i="9" s="1"/>
  <c r="Q17" i="9" s="1"/>
  <c r="P5" i="9"/>
  <c r="P15" i="9" s="1"/>
  <c r="P17" i="9" s="1"/>
  <c r="O5" i="9"/>
  <c r="O15" i="9" s="1"/>
  <c r="O17" i="9" s="1"/>
  <c r="N5" i="9"/>
  <c r="N15" i="9" s="1"/>
  <c r="N17" i="9" s="1"/>
  <c r="M5" i="9"/>
  <c r="L5" i="9"/>
  <c r="K5" i="9"/>
  <c r="J5" i="9"/>
  <c r="I5" i="9"/>
  <c r="H5" i="9"/>
  <c r="H15" i="9" s="1"/>
  <c r="H17" i="9" s="1"/>
  <c r="G5" i="9"/>
  <c r="G15" i="9" s="1"/>
  <c r="G17" i="9" s="1"/>
  <c r="F5" i="9"/>
  <c r="F15" i="9" s="1"/>
  <c r="F17" i="9" s="1"/>
  <c r="E5" i="9"/>
  <c r="E15" i="9" s="1"/>
  <c r="E17" i="9" s="1"/>
  <c r="D5" i="9"/>
  <c r="I18" i="12" l="1"/>
  <c r="J16" i="12"/>
  <c r="D18" i="12"/>
  <c r="D21" i="12" s="1"/>
  <c r="U18" i="12"/>
  <c r="C21" i="12"/>
  <c r="Q21" i="12"/>
  <c r="R18" i="12"/>
  <c r="R21" i="12" s="1"/>
  <c r="Q19" i="12"/>
  <c r="K18" i="12"/>
  <c r="L16" i="12"/>
  <c r="P18" i="12"/>
  <c r="P21" i="12" s="1"/>
  <c r="O21" i="12"/>
  <c r="O19" i="12"/>
  <c r="G21" i="12"/>
  <c r="G19" i="12"/>
  <c r="H18" i="12"/>
  <c r="H21" i="12" s="1"/>
  <c r="E19" i="12"/>
  <c r="E21" i="12"/>
  <c r="F18" i="12"/>
  <c r="F21" i="12" s="1"/>
  <c r="M18" i="12"/>
  <c r="N16" i="12"/>
  <c r="S21" i="12"/>
  <c r="T18" i="12"/>
  <c r="T21" i="12" s="1"/>
  <c r="S19" i="12"/>
  <c r="U16" i="12"/>
  <c r="V16" i="12" s="1"/>
  <c r="K18" i="11"/>
  <c r="L16" i="11"/>
  <c r="V16" i="11"/>
  <c r="U18" i="11"/>
  <c r="I18" i="11"/>
  <c r="J16" i="11"/>
  <c r="G21" i="11"/>
  <c r="H18" i="11"/>
  <c r="H21" i="11" s="1"/>
  <c r="S21" i="11"/>
  <c r="T18" i="11"/>
  <c r="T21" i="11" s="1"/>
  <c r="S19" i="11"/>
  <c r="F16" i="11"/>
  <c r="E18" i="11"/>
  <c r="G19" i="11" s="1"/>
  <c r="M18" i="11"/>
  <c r="N16" i="11"/>
  <c r="O21" i="11"/>
  <c r="P18" i="11"/>
  <c r="P21" i="11" s="1"/>
  <c r="R18" i="11"/>
  <c r="R21" i="11" s="1"/>
  <c r="Q21" i="11"/>
  <c r="C18" i="11"/>
  <c r="D16" i="11"/>
  <c r="M18" i="10"/>
  <c r="F20" i="10"/>
  <c r="O18" i="10"/>
  <c r="P18" i="10"/>
  <c r="R18" i="10"/>
  <c r="S18" i="10"/>
  <c r="U18" i="10"/>
  <c r="V18" i="10"/>
  <c r="L19" i="9"/>
  <c r="L21" i="9" s="1"/>
  <c r="S19" i="9"/>
  <c r="S21" i="9" s="1"/>
  <c r="S18" i="9"/>
  <c r="G19" i="9"/>
  <c r="T19" i="9"/>
  <c r="H19" i="9"/>
  <c r="H18" i="9"/>
  <c r="E19" i="9"/>
  <c r="E21" i="9" s="1"/>
  <c r="R19" i="9"/>
  <c r="R21" i="9" s="1"/>
  <c r="R18" i="9"/>
  <c r="Q19" i="9"/>
  <c r="Q18" i="9"/>
  <c r="F19" i="9"/>
  <c r="F21" i="9" s="1"/>
  <c r="U19" i="9"/>
  <c r="U21" i="9" s="1"/>
  <c r="N19" i="9"/>
  <c r="I18" i="9"/>
  <c r="I19" i="9"/>
  <c r="M19" i="9"/>
  <c r="M21" i="9" s="1"/>
  <c r="M18" i="9"/>
  <c r="O18" i="9"/>
  <c r="O19" i="9"/>
  <c r="O21" i="9" s="1"/>
  <c r="J19" i="9"/>
  <c r="V19" i="9"/>
  <c r="V21" i="9" s="1"/>
  <c r="D15" i="9"/>
  <c r="D17" i="9" s="1"/>
  <c r="D19" i="9" s="1"/>
  <c r="D21" i="9" s="1"/>
  <c r="P19" i="9"/>
  <c r="P21" i="9" s="1"/>
  <c r="P18" i="9"/>
  <c r="K19" i="9"/>
  <c r="K21" i="9" s="1"/>
  <c r="K19" i="12" l="1"/>
  <c r="L18" i="12"/>
  <c r="L21" i="12" s="1"/>
  <c r="K21" i="12"/>
  <c r="M19" i="12"/>
  <c r="N18" i="12"/>
  <c r="N21" i="12" s="1"/>
  <c r="M21" i="12"/>
  <c r="U21" i="12"/>
  <c r="V18" i="12"/>
  <c r="V21" i="12" s="1"/>
  <c r="U19" i="12"/>
  <c r="I21" i="12"/>
  <c r="I19" i="12"/>
  <c r="J18" i="12"/>
  <c r="J21" i="12" s="1"/>
  <c r="C21" i="11"/>
  <c r="D18" i="11"/>
  <c r="D21" i="11" s="1"/>
  <c r="O19" i="11"/>
  <c r="Q19" i="11"/>
  <c r="I21" i="11"/>
  <c r="I19" i="11"/>
  <c r="J18" i="11"/>
  <c r="J21" i="11" s="1"/>
  <c r="U21" i="11"/>
  <c r="V18" i="11"/>
  <c r="V21" i="11" s="1"/>
  <c r="U19" i="11"/>
  <c r="M19" i="11"/>
  <c r="N18" i="11"/>
  <c r="N21" i="11" s="1"/>
  <c r="M21" i="11"/>
  <c r="F18" i="11"/>
  <c r="F21" i="11" s="1"/>
  <c r="E19" i="11"/>
  <c r="E21" i="11"/>
  <c r="K19" i="11"/>
  <c r="L18" i="11"/>
  <c r="L21" i="11" s="1"/>
  <c r="K21" i="11"/>
  <c r="L18" i="9"/>
  <c r="K18" i="9"/>
  <c r="E18" i="9"/>
  <c r="N18" i="9"/>
  <c r="T18" i="9"/>
  <c r="V18" i="9"/>
  <c r="U18" i="9"/>
  <c r="F18" i="9"/>
  <c r="G18" i="9"/>
  <c r="J18" i="9"/>
  <c r="V16" i="5" l="1"/>
  <c r="U16" i="5"/>
  <c r="T16" i="5"/>
  <c r="S16" i="5"/>
  <c r="Q16" i="5"/>
  <c r="P16" i="5"/>
  <c r="O16" i="5"/>
  <c r="N16" i="5"/>
  <c r="M16" i="5"/>
  <c r="L16" i="5"/>
  <c r="K16" i="5"/>
  <c r="J16" i="5"/>
  <c r="I16" i="5"/>
  <c r="H16" i="5"/>
  <c r="G16" i="5"/>
  <c r="F16" i="5"/>
  <c r="E16" i="5"/>
  <c r="C15" i="5"/>
  <c r="C17" i="5" s="1"/>
  <c r="V14" i="5"/>
  <c r="U14" i="5"/>
  <c r="T14" i="5"/>
  <c r="S14" i="5"/>
  <c r="R14" i="5"/>
  <c r="Q14" i="5"/>
  <c r="P14" i="5"/>
  <c r="O14" i="5"/>
  <c r="N14" i="5"/>
  <c r="M14" i="5"/>
  <c r="L14" i="5"/>
  <c r="K14" i="5"/>
  <c r="J14" i="5"/>
  <c r="I14" i="5"/>
  <c r="H14" i="5"/>
  <c r="G14" i="5"/>
  <c r="F14" i="5"/>
  <c r="E14" i="5"/>
  <c r="V13" i="5"/>
  <c r="U13" i="5"/>
  <c r="T13" i="5"/>
  <c r="S13" i="5"/>
  <c r="R13" i="5"/>
  <c r="Q13" i="5"/>
  <c r="P13" i="5"/>
  <c r="O13" i="5"/>
  <c r="N13" i="5"/>
  <c r="M13" i="5"/>
  <c r="L13" i="5"/>
  <c r="K13" i="5"/>
  <c r="J13" i="5"/>
  <c r="I13" i="5"/>
  <c r="H13" i="5"/>
  <c r="G13" i="5"/>
  <c r="F13" i="5"/>
  <c r="E13" i="5"/>
  <c r="V12" i="5"/>
  <c r="U12" i="5"/>
  <c r="T12" i="5"/>
  <c r="S12" i="5"/>
  <c r="R12" i="5"/>
  <c r="Q12" i="5"/>
  <c r="P12" i="5"/>
  <c r="O12" i="5"/>
  <c r="N12" i="5"/>
  <c r="M12" i="5"/>
  <c r="L12" i="5"/>
  <c r="K12" i="5"/>
  <c r="J12" i="5"/>
  <c r="I12" i="5"/>
  <c r="H12" i="5"/>
  <c r="G12" i="5"/>
  <c r="F12" i="5"/>
  <c r="E12" i="5"/>
  <c r="V11" i="5"/>
  <c r="U11" i="5"/>
  <c r="T11" i="5"/>
  <c r="S11" i="5"/>
  <c r="R11" i="5"/>
  <c r="Q11" i="5"/>
  <c r="P11" i="5"/>
  <c r="O11" i="5"/>
  <c r="N11" i="5"/>
  <c r="M11" i="5"/>
  <c r="L11" i="5"/>
  <c r="K11" i="5"/>
  <c r="J11" i="5"/>
  <c r="I11" i="5"/>
  <c r="H11" i="5"/>
  <c r="G11" i="5"/>
  <c r="F11" i="5"/>
  <c r="E11" i="5"/>
  <c r="V10" i="5"/>
  <c r="U10" i="5"/>
  <c r="T10" i="5"/>
  <c r="S10" i="5"/>
  <c r="S15" i="5" s="1"/>
  <c r="S17" i="5" s="1"/>
  <c r="R10" i="5"/>
  <c r="Q10" i="5"/>
  <c r="P10" i="5"/>
  <c r="O10" i="5"/>
  <c r="N10" i="5"/>
  <c r="M10" i="5"/>
  <c r="L10" i="5"/>
  <c r="J10" i="5"/>
  <c r="I10" i="5"/>
  <c r="H10" i="5"/>
  <c r="G10" i="5"/>
  <c r="F10" i="5"/>
  <c r="E10" i="5"/>
  <c r="V9" i="5"/>
  <c r="U9" i="5"/>
  <c r="T9" i="5"/>
  <c r="S9" i="5"/>
  <c r="R9" i="5"/>
  <c r="Q9" i="5"/>
  <c r="P9" i="5"/>
  <c r="O9" i="5"/>
  <c r="N9" i="5"/>
  <c r="M9" i="5"/>
  <c r="L9" i="5"/>
  <c r="K9" i="5"/>
  <c r="J9" i="5"/>
  <c r="I9" i="5"/>
  <c r="H9" i="5"/>
  <c r="G9" i="5"/>
  <c r="F9" i="5"/>
  <c r="E9" i="5"/>
  <c r="V8" i="5"/>
  <c r="U8" i="5"/>
  <c r="T8" i="5"/>
  <c r="S8" i="5"/>
  <c r="R8" i="5"/>
  <c r="Q8" i="5"/>
  <c r="P8" i="5"/>
  <c r="O8" i="5"/>
  <c r="N8" i="5"/>
  <c r="M8" i="5"/>
  <c r="L8" i="5"/>
  <c r="K8" i="5"/>
  <c r="J8" i="5"/>
  <c r="I8" i="5"/>
  <c r="H8" i="5"/>
  <c r="G8" i="5"/>
  <c r="F8" i="5"/>
  <c r="E8" i="5"/>
  <c r="V7" i="5"/>
  <c r="U7" i="5"/>
  <c r="T7" i="5"/>
  <c r="S7" i="5"/>
  <c r="R7" i="5"/>
  <c r="Q7" i="5"/>
  <c r="P7" i="5"/>
  <c r="O7" i="5"/>
  <c r="N7" i="5"/>
  <c r="L7" i="5"/>
  <c r="J7" i="5"/>
  <c r="I7" i="5"/>
  <c r="H7" i="5"/>
  <c r="G7" i="5"/>
  <c r="F7" i="5"/>
  <c r="E7" i="5"/>
  <c r="V6" i="5"/>
  <c r="U6" i="5"/>
  <c r="T6" i="5"/>
  <c r="S6" i="5"/>
  <c r="R6" i="5"/>
  <c r="Q6" i="5"/>
  <c r="P6" i="5"/>
  <c r="O6" i="5"/>
  <c r="N6" i="5"/>
  <c r="M6" i="5"/>
  <c r="L6" i="5"/>
  <c r="K6" i="5"/>
  <c r="J6" i="5"/>
  <c r="I6" i="5"/>
  <c r="H6" i="5"/>
  <c r="G6" i="5"/>
  <c r="F6" i="5"/>
  <c r="E6" i="5"/>
  <c r="D6" i="5"/>
  <c r="V5" i="5"/>
  <c r="U5" i="5"/>
  <c r="U15" i="5" s="1"/>
  <c r="U17" i="5" s="1"/>
  <c r="T5" i="5"/>
  <c r="S5" i="5"/>
  <c r="Q5" i="5"/>
  <c r="P5" i="5"/>
  <c r="O5" i="5"/>
  <c r="O15" i="5" s="1"/>
  <c r="O17" i="5" s="1"/>
  <c r="N5" i="5"/>
  <c r="M5" i="5"/>
  <c r="L5" i="5"/>
  <c r="K5" i="5"/>
  <c r="K15" i="5" s="1"/>
  <c r="J5" i="5"/>
  <c r="J15" i="5" s="1"/>
  <c r="J17" i="5" s="1"/>
  <c r="I5" i="5"/>
  <c r="I15" i="5" s="1"/>
  <c r="I17" i="5" s="1"/>
  <c r="H5" i="5"/>
  <c r="G5" i="5"/>
  <c r="F5" i="5"/>
  <c r="E5" i="5"/>
  <c r="C7" i="3"/>
  <c r="D7" i="3"/>
  <c r="E7" i="3"/>
  <c r="F7" i="3"/>
  <c r="G7" i="3"/>
  <c r="H7" i="3"/>
  <c r="I7" i="3"/>
  <c r="J7" i="3"/>
  <c r="K7" i="3"/>
  <c r="L7" i="3"/>
  <c r="M7" i="3"/>
  <c r="N7" i="3"/>
  <c r="O7" i="3"/>
  <c r="P7" i="3"/>
  <c r="Q7" i="3"/>
  <c r="S7" i="3"/>
  <c r="T7" i="3"/>
  <c r="U7" i="3"/>
  <c r="V7" i="3"/>
  <c r="W7" i="3"/>
  <c r="X7" i="3"/>
  <c r="C8" i="3"/>
  <c r="D8" i="3"/>
  <c r="E8" i="3"/>
  <c r="F8" i="3"/>
  <c r="G8" i="3"/>
  <c r="H8" i="3"/>
  <c r="I8" i="3"/>
  <c r="J8" i="3"/>
  <c r="K8" i="3"/>
  <c r="L8" i="3"/>
  <c r="M8" i="3"/>
  <c r="N8" i="3"/>
  <c r="O8" i="3"/>
  <c r="P8" i="3"/>
  <c r="Q8" i="3"/>
  <c r="S8" i="3"/>
  <c r="T8" i="3"/>
  <c r="U8" i="3"/>
  <c r="V8" i="3"/>
  <c r="W8" i="3"/>
  <c r="X8" i="3"/>
  <c r="C9" i="3"/>
  <c r="D9" i="3"/>
  <c r="E9" i="3"/>
  <c r="F9" i="3"/>
  <c r="G9" i="3"/>
  <c r="H9" i="3"/>
  <c r="I9" i="3"/>
  <c r="J9" i="3"/>
  <c r="K9" i="3"/>
  <c r="L9" i="3"/>
  <c r="M9" i="3"/>
  <c r="N9" i="3"/>
  <c r="O9" i="3"/>
  <c r="P9" i="3"/>
  <c r="Q9" i="3"/>
  <c r="S9" i="3"/>
  <c r="T9" i="3"/>
  <c r="U9" i="3"/>
  <c r="V9" i="3"/>
  <c r="W9" i="3"/>
  <c r="X9" i="3"/>
  <c r="C10" i="3"/>
  <c r="D10" i="3"/>
  <c r="E10" i="3"/>
  <c r="F10" i="3"/>
  <c r="G10" i="3"/>
  <c r="H10" i="3"/>
  <c r="I10" i="3"/>
  <c r="J10" i="3"/>
  <c r="K10" i="3"/>
  <c r="L10" i="3"/>
  <c r="M10" i="3"/>
  <c r="N10" i="3"/>
  <c r="O10" i="3"/>
  <c r="P10" i="3"/>
  <c r="Q10" i="3"/>
  <c r="S10" i="3"/>
  <c r="T10" i="3"/>
  <c r="U10" i="3"/>
  <c r="V10" i="3"/>
  <c r="W10" i="3"/>
  <c r="X10" i="3"/>
  <c r="C11" i="3"/>
  <c r="D11" i="3"/>
  <c r="E11" i="3"/>
  <c r="F11" i="3"/>
  <c r="G11" i="3"/>
  <c r="H11" i="3"/>
  <c r="I11" i="3"/>
  <c r="J11" i="3"/>
  <c r="K11" i="3"/>
  <c r="L11" i="3"/>
  <c r="M11" i="3"/>
  <c r="N11" i="3"/>
  <c r="O11" i="3"/>
  <c r="P11" i="3"/>
  <c r="Q11" i="3"/>
  <c r="S11" i="3"/>
  <c r="T11" i="3"/>
  <c r="U11" i="3"/>
  <c r="V11" i="3"/>
  <c r="W11" i="3"/>
  <c r="X11" i="3"/>
  <c r="C12" i="3"/>
  <c r="D12" i="3"/>
  <c r="E12" i="3"/>
  <c r="F12" i="3"/>
  <c r="G12" i="3"/>
  <c r="H12" i="3"/>
  <c r="I12" i="3"/>
  <c r="J12" i="3"/>
  <c r="K12" i="3"/>
  <c r="L12" i="3"/>
  <c r="M12" i="3"/>
  <c r="N12" i="3"/>
  <c r="O12" i="3"/>
  <c r="P12" i="3"/>
  <c r="Q12" i="3"/>
  <c r="S12" i="3"/>
  <c r="T12" i="3"/>
  <c r="U12" i="3"/>
  <c r="V12" i="3"/>
  <c r="W12" i="3"/>
  <c r="X12" i="3"/>
  <c r="C13" i="3"/>
  <c r="D13" i="3"/>
  <c r="E13" i="3"/>
  <c r="F13" i="3"/>
  <c r="G13" i="3"/>
  <c r="H13" i="3"/>
  <c r="I13" i="3"/>
  <c r="J13" i="3"/>
  <c r="K13" i="3"/>
  <c r="L13" i="3"/>
  <c r="M13" i="3"/>
  <c r="N13" i="3"/>
  <c r="O13" i="3"/>
  <c r="P13" i="3"/>
  <c r="Q13" i="3"/>
  <c r="S13" i="3"/>
  <c r="T13" i="3"/>
  <c r="U13" i="3"/>
  <c r="V13" i="3"/>
  <c r="W13" i="3"/>
  <c r="X13" i="3"/>
  <c r="C14" i="3"/>
  <c r="D14" i="3"/>
  <c r="E14" i="3"/>
  <c r="F14" i="3"/>
  <c r="G14" i="3"/>
  <c r="H14" i="3"/>
  <c r="I14" i="3"/>
  <c r="J14" i="3"/>
  <c r="K14" i="3"/>
  <c r="L14" i="3"/>
  <c r="M14" i="3"/>
  <c r="N14" i="3"/>
  <c r="O14" i="3"/>
  <c r="P14" i="3"/>
  <c r="Q14" i="3"/>
  <c r="S14" i="3"/>
  <c r="T14" i="3"/>
  <c r="U14" i="3"/>
  <c r="V14" i="3"/>
  <c r="W14" i="3"/>
  <c r="X14" i="3"/>
  <c r="C15" i="3"/>
  <c r="D15" i="3"/>
  <c r="E15" i="3"/>
  <c r="F15" i="3"/>
  <c r="G15" i="3"/>
  <c r="H15" i="3"/>
  <c r="I15" i="3"/>
  <c r="J15" i="3"/>
  <c r="K15" i="3"/>
  <c r="L15" i="3"/>
  <c r="M15" i="3"/>
  <c r="N15" i="3"/>
  <c r="O15" i="3"/>
  <c r="P15" i="3"/>
  <c r="Q15" i="3"/>
  <c r="S15" i="3"/>
  <c r="T15" i="3"/>
  <c r="U15" i="3"/>
  <c r="V15" i="3"/>
  <c r="W15" i="3"/>
  <c r="X15" i="3"/>
  <c r="C16" i="3"/>
  <c r="D16" i="3"/>
  <c r="E16" i="3"/>
  <c r="F16" i="3"/>
  <c r="G16" i="3"/>
  <c r="H16" i="3"/>
  <c r="I16" i="3"/>
  <c r="J16" i="3"/>
  <c r="K16" i="3"/>
  <c r="L16" i="3"/>
  <c r="M16" i="3"/>
  <c r="N16" i="3"/>
  <c r="O16" i="3"/>
  <c r="P16" i="3"/>
  <c r="Q16" i="3"/>
  <c r="S16" i="3"/>
  <c r="T16" i="3"/>
  <c r="U16" i="3"/>
  <c r="V16" i="3"/>
  <c r="W16" i="3"/>
  <c r="X16" i="3"/>
  <c r="D17" i="3"/>
  <c r="E17" i="3"/>
  <c r="F17" i="3"/>
  <c r="G17" i="3"/>
  <c r="H17" i="3"/>
  <c r="I17" i="3"/>
  <c r="J17" i="3"/>
  <c r="K17" i="3"/>
  <c r="L17" i="3"/>
  <c r="M17" i="3"/>
  <c r="N17" i="3"/>
  <c r="O17" i="3"/>
  <c r="P17" i="3"/>
  <c r="Q17" i="3"/>
  <c r="S17" i="3"/>
  <c r="T17" i="3"/>
  <c r="U17" i="3"/>
  <c r="V17" i="3"/>
  <c r="W17" i="3"/>
  <c r="X17" i="3"/>
  <c r="C18" i="3"/>
  <c r="D18" i="3"/>
  <c r="E18" i="3"/>
  <c r="F18" i="3"/>
  <c r="G18" i="3"/>
  <c r="H18" i="3"/>
  <c r="I18" i="3"/>
  <c r="J18" i="3"/>
  <c r="K18" i="3"/>
  <c r="L18" i="3"/>
  <c r="M18" i="3"/>
  <c r="N18" i="3"/>
  <c r="O18" i="3"/>
  <c r="P18" i="3"/>
  <c r="Q18" i="3"/>
  <c r="S18" i="3"/>
  <c r="T18" i="3"/>
  <c r="U18" i="3"/>
  <c r="V18" i="3"/>
  <c r="W18" i="3"/>
  <c r="X18" i="3"/>
  <c r="D19" i="3"/>
  <c r="O22" i="3" s="1"/>
  <c r="E19" i="3"/>
  <c r="E21" i="3" s="1"/>
  <c r="F19" i="3"/>
  <c r="F21" i="3" s="1"/>
  <c r="G19" i="3"/>
  <c r="H19" i="3"/>
  <c r="I19" i="3"/>
  <c r="J19" i="3"/>
  <c r="K19" i="3"/>
  <c r="L19" i="3"/>
  <c r="M19" i="3"/>
  <c r="N19" i="3"/>
  <c r="N22" i="3" s="1"/>
  <c r="O19" i="3"/>
  <c r="P19" i="3"/>
  <c r="P21" i="3" s="1"/>
  <c r="S19" i="3"/>
  <c r="S21" i="3" s="1"/>
  <c r="T19" i="3"/>
  <c r="T22" i="3" s="1"/>
  <c r="U19" i="3"/>
  <c r="V19" i="3"/>
  <c r="V22" i="3" s="1"/>
  <c r="W19" i="3"/>
  <c r="X19" i="3"/>
  <c r="D21" i="3"/>
  <c r="H21" i="3"/>
  <c r="I21" i="3"/>
  <c r="J21" i="3"/>
  <c r="K21" i="3"/>
  <c r="L21" i="3"/>
  <c r="M21" i="3"/>
  <c r="O21" i="3"/>
  <c r="R21" i="3"/>
  <c r="U21" i="3"/>
  <c r="W21" i="3"/>
  <c r="X21" i="3"/>
  <c r="H22" i="3"/>
  <c r="J22" i="3"/>
  <c r="K22" i="3"/>
  <c r="P22" i="3"/>
  <c r="Q22" i="3"/>
  <c r="U22" i="3"/>
  <c r="W22" i="3"/>
  <c r="X22" i="3"/>
  <c r="AB21" i="2"/>
  <c r="L21" i="2"/>
  <c r="I21" i="2"/>
  <c r="H21" i="2"/>
  <c r="S19" i="2"/>
  <c r="Z19" i="2" s="1"/>
  <c r="R19" i="2"/>
  <c r="R21" i="2" s="1"/>
  <c r="Q19" i="2"/>
  <c r="Q21" i="2" s="1"/>
  <c r="P19" i="2"/>
  <c r="P21" i="2" s="1"/>
  <c r="O19" i="2"/>
  <c r="O21" i="2" s="1"/>
  <c r="N19" i="2"/>
  <c r="N21" i="2" s="1"/>
  <c r="M19" i="2"/>
  <c r="M21" i="2" s="1"/>
  <c r="L19" i="2"/>
  <c r="K19" i="2"/>
  <c r="AD27" i="2" s="1"/>
  <c r="AD30" i="2" s="1"/>
  <c r="J19" i="2"/>
  <c r="J21" i="2" s="1"/>
  <c r="I19" i="2"/>
  <c r="H19" i="2"/>
  <c r="AB27" i="2" s="1"/>
  <c r="AB30" i="2" s="1"/>
  <c r="G19" i="2"/>
  <c r="G21" i="2" s="1"/>
  <c r="F19" i="2"/>
  <c r="F21" i="2" s="1"/>
  <c r="E19" i="2"/>
  <c r="E21" i="2" s="1"/>
  <c r="D19" i="2"/>
  <c r="W19" i="2" s="1"/>
  <c r="W21" i="2" s="1"/>
  <c r="S18" i="2"/>
  <c r="R18" i="2"/>
  <c r="Q18" i="2"/>
  <c r="P18" i="2"/>
  <c r="O18" i="2"/>
  <c r="V18" i="2" s="1"/>
  <c r="N18" i="2"/>
  <c r="M18" i="2"/>
  <c r="L18" i="2"/>
  <c r="K18" i="2"/>
  <c r="AC18" i="2" s="1"/>
  <c r="J18" i="2"/>
  <c r="I18" i="2"/>
  <c r="H18" i="2"/>
  <c r="W18" i="2" s="1"/>
  <c r="G18" i="2"/>
  <c r="F18" i="2"/>
  <c r="E18" i="2"/>
  <c r="D18" i="2"/>
  <c r="C18" i="2"/>
  <c r="U18" i="2" s="1"/>
  <c r="AD17" i="2"/>
  <c r="AD19" i="2" s="1"/>
  <c r="AB17" i="2"/>
  <c r="AB19" i="2" s="1"/>
  <c r="V19" i="2" s="1"/>
  <c r="V21" i="2" s="1"/>
  <c r="S17" i="2"/>
  <c r="R17" i="2"/>
  <c r="Q17" i="2"/>
  <c r="P17" i="2"/>
  <c r="O17" i="2"/>
  <c r="N17" i="2"/>
  <c r="M17" i="2"/>
  <c r="L17" i="2"/>
  <c r="X17" i="2" s="1"/>
  <c r="K17" i="2"/>
  <c r="AC17" i="2" s="1"/>
  <c r="J17" i="2"/>
  <c r="I17" i="2"/>
  <c r="H17" i="2"/>
  <c r="W17" i="2" s="1"/>
  <c r="G17" i="2"/>
  <c r="F17" i="2"/>
  <c r="D17" i="2"/>
  <c r="AF17" i="2" s="1"/>
  <c r="AE17" i="2" s="1"/>
  <c r="AH17" i="2" s="1"/>
  <c r="T16" i="2"/>
  <c r="S16" i="2"/>
  <c r="Z16" i="2" s="1"/>
  <c r="R16" i="2"/>
  <c r="Q16" i="2"/>
  <c r="P16" i="2"/>
  <c r="O16" i="2"/>
  <c r="V16" i="2" s="1"/>
  <c r="N16" i="2"/>
  <c r="M16" i="2"/>
  <c r="Y16" i="2" s="1"/>
  <c r="L16" i="2"/>
  <c r="K16" i="2"/>
  <c r="AC16" i="2" s="1"/>
  <c r="J16" i="2"/>
  <c r="I16" i="2"/>
  <c r="H16" i="2"/>
  <c r="W16" i="2" s="1"/>
  <c r="G16" i="2"/>
  <c r="F16" i="2"/>
  <c r="E16" i="2"/>
  <c r="U16" i="2" s="1"/>
  <c r="D16" i="2"/>
  <c r="AF16" i="2" s="1"/>
  <c r="AE16" i="2" s="1"/>
  <c r="AH16" i="2" s="1"/>
  <c r="C16" i="2"/>
  <c r="S15" i="2"/>
  <c r="Z15" i="2" s="1"/>
  <c r="R15" i="2"/>
  <c r="Q15" i="2"/>
  <c r="P15" i="2"/>
  <c r="O15" i="2"/>
  <c r="V15" i="2" s="1"/>
  <c r="N15" i="2"/>
  <c r="M15" i="2"/>
  <c r="Y15" i="2" s="1"/>
  <c r="L15" i="2"/>
  <c r="K15" i="2"/>
  <c r="AC15" i="2" s="1"/>
  <c r="J15" i="2"/>
  <c r="I15" i="2"/>
  <c r="H15" i="2"/>
  <c r="W15" i="2" s="1"/>
  <c r="G15" i="2"/>
  <c r="F15" i="2"/>
  <c r="E15" i="2"/>
  <c r="D15" i="2"/>
  <c r="C15" i="2"/>
  <c r="AF14" i="2"/>
  <c r="AE14" i="2" s="1"/>
  <c r="AH14" i="2" s="1"/>
  <c r="AC14" i="2"/>
  <c r="S14" i="2"/>
  <c r="R14" i="2"/>
  <c r="Q14" i="2"/>
  <c r="P14" i="2"/>
  <c r="O14" i="2"/>
  <c r="V14" i="2" s="1"/>
  <c r="N14" i="2"/>
  <c r="M14" i="2"/>
  <c r="L14" i="2"/>
  <c r="K14" i="2"/>
  <c r="J14" i="2"/>
  <c r="I14" i="2"/>
  <c r="H14" i="2"/>
  <c r="G14" i="2"/>
  <c r="F14" i="2"/>
  <c r="E14" i="2"/>
  <c r="U14" i="2" s="1"/>
  <c r="D14" i="2"/>
  <c r="T14" i="2" s="1"/>
  <c r="AA14" i="2" s="1"/>
  <c r="C14" i="2"/>
  <c r="V13" i="2"/>
  <c r="T13" i="2"/>
  <c r="S13" i="2"/>
  <c r="Z13" i="2" s="1"/>
  <c r="R13" i="2"/>
  <c r="Q13" i="2"/>
  <c r="P13" i="2"/>
  <c r="O13" i="2"/>
  <c r="N13" i="2"/>
  <c r="M13" i="2"/>
  <c r="Y13" i="2" s="1"/>
  <c r="L13" i="2"/>
  <c r="K13" i="2"/>
  <c r="AC13" i="2" s="1"/>
  <c r="J13" i="2"/>
  <c r="I13" i="2"/>
  <c r="H13" i="2"/>
  <c r="W13" i="2" s="1"/>
  <c r="G13" i="2"/>
  <c r="F13" i="2"/>
  <c r="E13" i="2"/>
  <c r="U13" i="2" s="1"/>
  <c r="D13" i="2"/>
  <c r="C13" i="2"/>
  <c r="AC12" i="2"/>
  <c r="S12" i="2"/>
  <c r="R12" i="2"/>
  <c r="Q12" i="2"/>
  <c r="P12" i="2"/>
  <c r="O12" i="2"/>
  <c r="V12" i="2" s="1"/>
  <c r="N12" i="2"/>
  <c r="M12" i="2"/>
  <c r="L12" i="2"/>
  <c r="K12" i="2"/>
  <c r="J12" i="2"/>
  <c r="I12" i="2"/>
  <c r="H12" i="2"/>
  <c r="G12" i="2"/>
  <c r="F12" i="2"/>
  <c r="E12" i="2"/>
  <c r="D12" i="2"/>
  <c r="W12" i="2" s="1"/>
  <c r="C12" i="2"/>
  <c r="U12" i="2" s="1"/>
  <c r="S11" i="2"/>
  <c r="Z11" i="2" s="1"/>
  <c r="R11" i="2"/>
  <c r="Q11" i="2"/>
  <c r="P11" i="2"/>
  <c r="O11" i="2"/>
  <c r="V11" i="2" s="1"/>
  <c r="N11" i="2"/>
  <c r="M11" i="2"/>
  <c r="Y11" i="2" s="1"/>
  <c r="L11" i="2"/>
  <c r="K11" i="2"/>
  <c r="AC11" i="2" s="1"/>
  <c r="J11" i="2"/>
  <c r="I11" i="2"/>
  <c r="H11" i="2"/>
  <c r="W11" i="2" s="1"/>
  <c r="G11" i="2"/>
  <c r="F11" i="2"/>
  <c r="E11" i="2"/>
  <c r="D11" i="2"/>
  <c r="C11" i="2"/>
  <c r="U11" i="2" s="1"/>
  <c r="V10" i="2"/>
  <c r="S10" i="2"/>
  <c r="R10" i="2"/>
  <c r="Q10" i="2"/>
  <c r="P10" i="2"/>
  <c r="O10" i="2"/>
  <c r="N10" i="2"/>
  <c r="M10" i="2"/>
  <c r="L10" i="2"/>
  <c r="K10" i="2"/>
  <c r="AC10" i="2" s="1"/>
  <c r="J10" i="2"/>
  <c r="I10" i="2"/>
  <c r="H10" i="2"/>
  <c r="G10" i="2"/>
  <c r="F10" i="2"/>
  <c r="E10" i="2"/>
  <c r="U10" i="2" s="1"/>
  <c r="D10" i="2"/>
  <c r="Z10" i="2" s="1"/>
  <c r="C10" i="2"/>
  <c r="AC9" i="2"/>
  <c r="S9" i="2"/>
  <c r="R9" i="2"/>
  <c r="Q9" i="2"/>
  <c r="P9" i="2"/>
  <c r="O9" i="2"/>
  <c r="V9" i="2" s="1"/>
  <c r="N9" i="2"/>
  <c r="M9" i="2"/>
  <c r="Y9" i="2" s="1"/>
  <c r="L9" i="2"/>
  <c r="X9" i="2" s="1"/>
  <c r="K9" i="2"/>
  <c r="J9" i="2"/>
  <c r="I9" i="2"/>
  <c r="H9" i="2"/>
  <c r="G9" i="2"/>
  <c r="F9" i="2"/>
  <c r="E9" i="2"/>
  <c r="U9" i="2" s="1"/>
  <c r="D9" i="2"/>
  <c r="AF9" i="2" s="1"/>
  <c r="AE9" i="2" s="1"/>
  <c r="AH9" i="2" s="1"/>
  <c r="C9" i="2"/>
  <c r="Z8" i="2"/>
  <c r="S8" i="2"/>
  <c r="R8" i="2"/>
  <c r="Q8" i="2"/>
  <c r="P8" i="2"/>
  <c r="O8" i="2"/>
  <c r="V8" i="2" s="1"/>
  <c r="N8" i="2"/>
  <c r="M8" i="2"/>
  <c r="L8" i="2"/>
  <c r="X8" i="2" s="1"/>
  <c r="K8" i="2"/>
  <c r="AC8" i="2" s="1"/>
  <c r="J8" i="2"/>
  <c r="I8" i="2"/>
  <c r="H8" i="2"/>
  <c r="W8" i="2" s="1"/>
  <c r="G8" i="2"/>
  <c r="F8" i="2"/>
  <c r="E8" i="2"/>
  <c r="D8" i="2"/>
  <c r="AF8" i="2" s="1"/>
  <c r="AE8" i="2" s="1"/>
  <c r="AH8" i="2" s="1"/>
  <c r="C8" i="2"/>
  <c r="U8" i="2" s="1"/>
  <c r="S7" i="2"/>
  <c r="R7" i="2"/>
  <c r="Q7" i="2"/>
  <c r="P7" i="2"/>
  <c r="O7" i="2"/>
  <c r="V7" i="2" s="1"/>
  <c r="N7" i="2"/>
  <c r="M7" i="2"/>
  <c r="Y7" i="2" s="1"/>
  <c r="L7" i="2"/>
  <c r="X7" i="2" s="1"/>
  <c r="K7" i="2"/>
  <c r="AC7" i="2" s="1"/>
  <c r="J7" i="2"/>
  <c r="I7" i="2"/>
  <c r="H7" i="2"/>
  <c r="W7" i="2" s="1"/>
  <c r="G7" i="2"/>
  <c r="F7" i="2"/>
  <c r="E7" i="2"/>
  <c r="D7" i="2"/>
  <c r="C7" i="2"/>
  <c r="T7" i="2" s="1"/>
  <c r="AB19" i="1"/>
  <c r="X18" i="1"/>
  <c r="W18" i="1"/>
  <c r="V18" i="1"/>
  <c r="U18" i="1"/>
  <c r="T18" i="1"/>
  <c r="S18" i="1"/>
  <c r="R18" i="1"/>
  <c r="Q18" i="1"/>
  <c r="P18" i="1"/>
  <c r="O18" i="1"/>
  <c r="N18" i="1"/>
  <c r="M18" i="1"/>
  <c r="L18" i="1"/>
  <c r="K18" i="1"/>
  <c r="J18" i="1"/>
  <c r="I18" i="1"/>
  <c r="H18" i="1"/>
  <c r="G18" i="1"/>
  <c r="F18" i="1"/>
  <c r="E18" i="1"/>
  <c r="C18" i="1"/>
  <c r="AB17" i="1"/>
  <c r="X16" i="1"/>
  <c r="W16" i="1"/>
  <c r="V16" i="1"/>
  <c r="U16" i="1"/>
  <c r="T16" i="1"/>
  <c r="S16" i="1"/>
  <c r="R16" i="1"/>
  <c r="Q16" i="1"/>
  <c r="P16" i="1"/>
  <c r="O16" i="1"/>
  <c r="N16" i="1"/>
  <c r="M16" i="1"/>
  <c r="L16" i="1"/>
  <c r="K16" i="1"/>
  <c r="J16" i="1"/>
  <c r="I16" i="1"/>
  <c r="H16" i="1"/>
  <c r="G16" i="1"/>
  <c r="F16" i="1"/>
  <c r="E16" i="1"/>
  <c r="C16" i="1"/>
  <c r="X15" i="1"/>
  <c r="W15" i="1"/>
  <c r="V15" i="1"/>
  <c r="U15" i="1"/>
  <c r="T15" i="1"/>
  <c r="S15" i="1"/>
  <c r="R15" i="1"/>
  <c r="Q15" i="1"/>
  <c r="P15" i="1"/>
  <c r="O15" i="1"/>
  <c r="N15" i="1"/>
  <c r="M15" i="1"/>
  <c r="L15" i="1"/>
  <c r="K15" i="1"/>
  <c r="J15" i="1"/>
  <c r="I15" i="1"/>
  <c r="H15" i="1"/>
  <c r="G15" i="1"/>
  <c r="F15" i="1"/>
  <c r="E15" i="1"/>
  <c r="C15" i="1"/>
  <c r="X14" i="1"/>
  <c r="W14" i="1"/>
  <c r="V14" i="1"/>
  <c r="U14" i="1"/>
  <c r="T14" i="1"/>
  <c r="S14" i="1"/>
  <c r="R14" i="1"/>
  <c r="Q14" i="1"/>
  <c r="P14" i="1"/>
  <c r="O14" i="1"/>
  <c r="N14" i="1"/>
  <c r="M14" i="1"/>
  <c r="L14" i="1"/>
  <c r="K14" i="1"/>
  <c r="J14" i="1"/>
  <c r="I14" i="1"/>
  <c r="H14" i="1"/>
  <c r="G14" i="1"/>
  <c r="F14" i="1"/>
  <c r="E14" i="1"/>
  <c r="C14" i="1"/>
  <c r="X13" i="1"/>
  <c r="W13" i="1"/>
  <c r="V13" i="1"/>
  <c r="U13" i="1"/>
  <c r="T13" i="1"/>
  <c r="S13" i="1"/>
  <c r="R13" i="1"/>
  <c r="Q13" i="1"/>
  <c r="P13" i="1"/>
  <c r="O13" i="1"/>
  <c r="N13" i="1"/>
  <c r="M13" i="1"/>
  <c r="L13" i="1"/>
  <c r="K13" i="1"/>
  <c r="J13" i="1"/>
  <c r="I13" i="1"/>
  <c r="H13" i="1"/>
  <c r="G13" i="1"/>
  <c r="F13" i="1"/>
  <c r="E13" i="1"/>
  <c r="C13" i="1"/>
  <c r="X12" i="1"/>
  <c r="W12" i="1"/>
  <c r="V12" i="1"/>
  <c r="U12" i="1"/>
  <c r="T12" i="1"/>
  <c r="S12" i="1"/>
  <c r="R12" i="1"/>
  <c r="Q12" i="1"/>
  <c r="P12" i="1"/>
  <c r="O12" i="1"/>
  <c r="N12" i="1"/>
  <c r="M12" i="1"/>
  <c r="L12" i="1"/>
  <c r="K12" i="1"/>
  <c r="J12" i="1"/>
  <c r="I12" i="1"/>
  <c r="H12" i="1"/>
  <c r="G12" i="1"/>
  <c r="F12" i="1"/>
  <c r="E12" i="1"/>
  <c r="C12" i="1"/>
  <c r="X11" i="1"/>
  <c r="W11" i="1"/>
  <c r="V11" i="1"/>
  <c r="U11" i="1"/>
  <c r="T11" i="1"/>
  <c r="S11" i="1"/>
  <c r="R11" i="1"/>
  <c r="Q11" i="1"/>
  <c r="P11" i="1"/>
  <c r="O11" i="1"/>
  <c r="N11" i="1"/>
  <c r="M11" i="1"/>
  <c r="L11" i="1"/>
  <c r="K11" i="1"/>
  <c r="J11" i="1"/>
  <c r="I11" i="1"/>
  <c r="H11" i="1"/>
  <c r="G11" i="1"/>
  <c r="F11" i="1"/>
  <c r="E11" i="1"/>
  <c r="C11" i="1"/>
  <c r="X10" i="1"/>
  <c r="W10" i="1"/>
  <c r="V10" i="1"/>
  <c r="U10" i="1"/>
  <c r="T10" i="1"/>
  <c r="S10" i="1"/>
  <c r="R10" i="1"/>
  <c r="Q10" i="1"/>
  <c r="P10" i="1"/>
  <c r="O10" i="1"/>
  <c r="N10" i="1"/>
  <c r="M10" i="1"/>
  <c r="L10" i="1"/>
  <c r="K10" i="1"/>
  <c r="J10" i="1"/>
  <c r="I10" i="1"/>
  <c r="H10" i="1"/>
  <c r="G10" i="1"/>
  <c r="F10" i="1"/>
  <c r="E10" i="1"/>
  <c r="C10" i="1"/>
  <c r="X9" i="1"/>
  <c r="W9" i="1"/>
  <c r="V9" i="1"/>
  <c r="U9" i="1"/>
  <c r="T9" i="1"/>
  <c r="S9" i="1"/>
  <c r="R9" i="1"/>
  <c r="Q9" i="1"/>
  <c r="P9" i="1"/>
  <c r="O9" i="1"/>
  <c r="N9" i="1"/>
  <c r="M9" i="1"/>
  <c r="L9" i="1"/>
  <c r="K9" i="1"/>
  <c r="J9" i="1"/>
  <c r="I9" i="1"/>
  <c r="H9" i="1"/>
  <c r="G9" i="1"/>
  <c r="F9" i="1"/>
  <c r="E9" i="1"/>
  <c r="C9" i="1"/>
  <c r="X8" i="1"/>
  <c r="W8" i="1"/>
  <c r="V8" i="1"/>
  <c r="U8" i="1"/>
  <c r="T8" i="1"/>
  <c r="T17" i="1" s="1"/>
  <c r="T19" i="1" s="1"/>
  <c r="S8" i="1"/>
  <c r="R8" i="1"/>
  <c r="Q8" i="1"/>
  <c r="P8" i="1"/>
  <c r="O8" i="1"/>
  <c r="N8" i="1"/>
  <c r="M8" i="1"/>
  <c r="L8" i="1"/>
  <c r="K8" i="1"/>
  <c r="J8" i="1"/>
  <c r="I8" i="1"/>
  <c r="H8" i="1"/>
  <c r="H17" i="1" s="1"/>
  <c r="H19" i="1" s="1"/>
  <c r="G8" i="1"/>
  <c r="F8" i="1"/>
  <c r="E8" i="1"/>
  <c r="C8" i="1"/>
  <c r="X7" i="1"/>
  <c r="W7" i="1"/>
  <c r="W17" i="1" s="1"/>
  <c r="V7" i="1"/>
  <c r="U7" i="1"/>
  <c r="T7" i="1"/>
  <c r="S7" i="1"/>
  <c r="S17" i="1" s="1"/>
  <c r="S19" i="1" s="1"/>
  <c r="R7" i="1"/>
  <c r="R17" i="1" s="1"/>
  <c r="R19" i="1" s="1"/>
  <c r="Q7" i="1"/>
  <c r="P7" i="1"/>
  <c r="O7" i="1"/>
  <c r="N7" i="1"/>
  <c r="N17" i="1" s="1"/>
  <c r="N19" i="1" s="1"/>
  <c r="M7" i="1"/>
  <c r="L7" i="1"/>
  <c r="K7" i="1"/>
  <c r="K17" i="1" s="1"/>
  <c r="J7" i="1"/>
  <c r="I7" i="1"/>
  <c r="H7" i="1"/>
  <c r="G7" i="1"/>
  <c r="G17" i="1" s="1"/>
  <c r="G19" i="1" s="1"/>
  <c r="F7" i="1"/>
  <c r="F17" i="1" s="1"/>
  <c r="F19" i="1" s="1"/>
  <c r="E7" i="1"/>
  <c r="C7" i="1"/>
  <c r="D11" i="1" l="1"/>
  <c r="Q17" i="1"/>
  <c r="Q19" i="1" s="1"/>
  <c r="D15" i="1"/>
  <c r="S22" i="3"/>
  <c r="D7" i="5"/>
  <c r="D10" i="5"/>
  <c r="R15" i="5"/>
  <c r="R17" i="5" s="1"/>
  <c r="R19" i="5" s="1"/>
  <c r="R21" i="5" s="1"/>
  <c r="I17" i="1"/>
  <c r="I19" i="1" s="1"/>
  <c r="U17" i="1"/>
  <c r="U19" i="1" s="1"/>
  <c r="D10" i="1"/>
  <c r="M15" i="5"/>
  <c r="M17" i="5" s="1"/>
  <c r="V15" i="5"/>
  <c r="V17" i="5" s="1"/>
  <c r="J17" i="1"/>
  <c r="J19" i="1" s="1"/>
  <c r="V17" i="1"/>
  <c r="V19" i="1" s="1"/>
  <c r="N15" i="5"/>
  <c r="N17" i="5" s="1"/>
  <c r="H15" i="5"/>
  <c r="H17" i="5" s="1"/>
  <c r="D11" i="5"/>
  <c r="D14" i="5"/>
  <c r="K19" i="1"/>
  <c r="W19" i="1"/>
  <c r="D9" i="1"/>
  <c r="F22" i="3"/>
  <c r="L15" i="5"/>
  <c r="L17" i="5" s="1"/>
  <c r="D13" i="5"/>
  <c r="K17" i="5"/>
  <c r="L17" i="1"/>
  <c r="L19" i="1" s="1"/>
  <c r="O17" i="1"/>
  <c r="O19" i="1" s="1"/>
  <c r="D13" i="1"/>
  <c r="D14" i="1"/>
  <c r="E22" i="3"/>
  <c r="P15" i="5"/>
  <c r="P17" i="5" s="1"/>
  <c r="D16" i="5"/>
  <c r="X17" i="1"/>
  <c r="X19" i="1" s="1"/>
  <c r="M17" i="1"/>
  <c r="M19" i="1" s="1"/>
  <c r="D18" i="1"/>
  <c r="D5" i="5"/>
  <c r="Q15" i="5"/>
  <c r="Q17" i="5" s="1"/>
  <c r="D12" i="1"/>
  <c r="F15" i="5"/>
  <c r="F17" i="5" s="1"/>
  <c r="D16" i="1"/>
  <c r="G15" i="5"/>
  <c r="G17" i="5" s="1"/>
  <c r="T15" i="5"/>
  <c r="T17" i="5" s="1"/>
  <c r="D9" i="5"/>
  <c r="P17" i="1"/>
  <c r="P19" i="1" s="1"/>
  <c r="D8" i="5"/>
  <c r="D12" i="5"/>
  <c r="T18" i="2"/>
  <c r="Y10" i="2"/>
  <c r="X12" i="2"/>
  <c r="Z14" i="2"/>
  <c r="X18" i="2"/>
  <c r="Y12" i="2"/>
  <c r="W14" i="2"/>
  <c r="Y18" i="2"/>
  <c r="X15" i="2"/>
  <c r="AF7" i="2"/>
  <c r="AE7" i="2" s="1"/>
  <c r="AH7" i="2" s="1"/>
  <c r="X14" i="2"/>
  <c r="Y17" i="2"/>
  <c r="X19" i="2"/>
  <c r="X21" i="2" s="1"/>
  <c r="U7" i="2"/>
  <c r="AA7" i="2" s="1"/>
  <c r="X11" i="2"/>
  <c r="Y14" i="2"/>
  <c r="T15" i="2"/>
  <c r="Y19" i="2"/>
  <c r="Y21" i="2" s="1"/>
  <c r="W10" i="2"/>
  <c r="Z12" i="2"/>
  <c r="U15" i="2"/>
  <c r="AA15" i="2" s="1"/>
  <c r="Z18" i="2"/>
  <c r="Z7" i="2"/>
  <c r="Y8" i="2"/>
  <c r="X13" i="2"/>
  <c r="X16" i="2"/>
  <c r="C17" i="2"/>
  <c r="U17" i="2" s="1"/>
  <c r="Z9" i="2"/>
  <c r="T11" i="2"/>
  <c r="AF12" i="2"/>
  <c r="AE12" i="2" s="1"/>
  <c r="AH12" i="2" s="1"/>
  <c r="T8" i="2"/>
  <c r="W9" i="2"/>
  <c r="X10" i="2"/>
  <c r="Z17" i="2"/>
  <c r="C17" i="3"/>
  <c r="C19" i="3" s="1"/>
  <c r="I19" i="5"/>
  <c r="J19" i="5"/>
  <c r="S19" i="5"/>
  <c r="S21" i="5" s="1"/>
  <c r="M19" i="5"/>
  <c r="M21" i="5" s="1"/>
  <c r="V19" i="5"/>
  <c r="V21" i="5" s="1"/>
  <c r="N19" i="5"/>
  <c r="H19" i="5"/>
  <c r="L19" i="5"/>
  <c r="L21" i="5" s="1"/>
  <c r="O19" i="5"/>
  <c r="O21" i="5" s="1"/>
  <c r="P19" i="5"/>
  <c r="P21" i="5" s="1"/>
  <c r="Q19" i="5"/>
  <c r="F19" i="5"/>
  <c r="F21" i="5" s="1"/>
  <c r="G19" i="5"/>
  <c r="T19" i="5"/>
  <c r="U19" i="5"/>
  <c r="U21" i="5" s="1"/>
  <c r="E15" i="5"/>
  <c r="E17" i="5" s="1"/>
  <c r="M22" i="3"/>
  <c r="T21" i="3"/>
  <c r="L22" i="3"/>
  <c r="I22" i="3"/>
  <c r="N21" i="3"/>
  <c r="G22" i="3"/>
  <c r="AA11" i="2"/>
  <c r="AA8" i="2"/>
  <c r="C19" i="2"/>
  <c r="U19" i="2" s="1"/>
  <c r="U21" i="2" s="1"/>
  <c r="AA13" i="2"/>
  <c r="AA16" i="2"/>
  <c r="AA18" i="2"/>
  <c r="T9" i="2"/>
  <c r="AA9" i="2" s="1"/>
  <c r="AC19" i="2"/>
  <c r="AC21" i="2" s="1"/>
  <c r="K21" i="2"/>
  <c r="AF10" i="2"/>
  <c r="AE10" i="2" s="1"/>
  <c r="AH10" i="2" s="1"/>
  <c r="T12" i="2"/>
  <c r="AA12" i="2" s="1"/>
  <c r="T17" i="2"/>
  <c r="T19" i="2"/>
  <c r="AF19" i="2"/>
  <c r="AE19" i="2" s="1"/>
  <c r="AH19" i="2" s="1"/>
  <c r="AF15" i="2"/>
  <c r="AE15" i="2" s="1"/>
  <c r="AH15" i="2" s="1"/>
  <c r="T10" i="2"/>
  <c r="AA10" i="2" s="1"/>
  <c r="V17" i="2"/>
  <c r="D21" i="2"/>
  <c r="AF13" i="2"/>
  <c r="AE13" i="2" s="1"/>
  <c r="AH13" i="2" s="1"/>
  <c r="AC27" i="2"/>
  <c r="AC30" i="2" s="1"/>
  <c r="AF11" i="2"/>
  <c r="AE11" i="2" s="1"/>
  <c r="AH11" i="2" s="1"/>
  <c r="AF18" i="2"/>
  <c r="AE18" i="2" s="1"/>
  <c r="AH18" i="2" s="1"/>
  <c r="S21" i="2"/>
  <c r="C17" i="1"/>
  <c r="C19" i="1" s="1"/>
  <c r="T21" i="1" s="1"/>
  <c r="T23" i="1" s="1"/>
  <c r="Q21" i="1"/>
  <c r="R21" i="1"/>
  <c r="R23" i="1" s="1"/>
  <c r="D8" i="1"/>
  <c r="D7" i="1"/>
  <c r="E17" i="1"/>
  <c r="E19" i="1" s="1"/>
  <c r="D17" i="1" l="1"/>
  <c r="D19" i="1" s="1"/>
  <c r="M20" i="1" s="1"/>
  <c r="D15" i="5"/>
  <c r="D17" i="5" s="1"/>
  <c r="K19" i="5"/>
  <c r="K21" i="5" s="1"/>
  <c r="M21" i="1"/>
  <c r="M23" i="1" s="1"/>
  <c r="I21" i="1"/>
  <c r="I23" i="1" s="1"/>
  <c r="H21" i="1"/>
  <c r="H23" i="1" s="1"/>
  <c r="S21" i="1"/>
  <c r="S23" i="1" s="1"/>
  <c r="O21" i="1"/>
  <c r="O23" i="1" s="1"/>
  <c r="G21" i="1"/>
  <c r="P21" i="1"/>
  <c r="P23" i="1" s="1"/>
  <c r="L21" i="1"/>
  <c r="L23" i="1" s="1"/>
  <c r="X21" i="1"/>
  <c r="X23" i="1" s="1"/>
  <c r="U21" i="1"/>
  <c r="U23" i="1" s="1"/>
  <c r="K21" i="1"/>
  <c r="K23" i="1" s="1"/>
  <c r="D21" i="1"/>
  <c r="D23" i="1" s="1"/>
  <c r="F21" i="1"/>
  <c r="F23" i="1" s="1"/>
  <c r="V21" i="1"/>
  <c r="W21" i="1"/>
  <c r="W23" i="1" s="1"/>
  <c r="J21" i="1"/>
  <c r="J23" i="1" s="1"/>
  <c r="N21" i="1"/>
  <c r="N23" i="1" s="1"/>
  <c r="E19" i="5"/>
  <c r="E21" i="5" s="1"/>
  <c r="AA19" i="2"/>
  <c r="AA21" i="2" s="1"/>
  <c r="T21" i="2"/>
  <c r="AA17" i="2"/>
  <c r="N20" i="1"/>
  <c r="I20" i="1"/>
  <c r="T20" i="1"/>
  <c r="P20" i="1"/>
  <c r="O20" i="1"/>
  <c r="G20" i="1"/>
  <c r="R20" i="1"/>
  <c r="L20" i="1"/>
  <c r="K20" i="1"/>
  <c r="F20" i="1"/>
  <c r="W20" i="1"/>
  <c r="V20" i="1"/>
  <c r="X20" i="1"/>
  <c r="E21" i="1"/>
  <c r="E23" i="1" s="1"/>
  <c r="E20" i="1"/>
  <c r="J20" i="1"/>
  <c r="U20" i="1"/>
  <c r="D19" i="5" l="1"/>
  <c r="D21" i="5" s="1"/>
  <c r="S18" i="5"/>
  <c r="G18" i="5"/>
  <c r="V18" i="5"/>
  <c r="T18" i="5"/>
  <c r="Q18" i="5"/>
  <c r="O18" i="5"/>
  <c r="F18" i="5"/>
  <c r="U18" i="5"/>
  <c r="J18" i="5"/>
  <c r="M18" i="5"/>
  <c r="P18" i="5"/>
  <c r="I18" i="5"/>
  <c r="N18" i="5"/>
  <c r="R18" i="5"/>
  <c r="H20" i="1"/>
  <c r="E18" i="5"/>
  <c r="K18" i="5"/>
  <c r="S20" i="1"/>
  <c r="L18" i="5"/>
  <c r="Q20" i="1"/>
  <c r="H18" i="5"/>
</calcChain>
</file>

<file path=xl/sharedStrings.xml><?xml version="1.0" encoding="utf-8"?>
<sst xmlns="http://schemas.openxmlformats.org/spreadsheetml/2006/main" count="531" uniqueCount="201">
  <si>
    <r>
      <t>Структура смертности всего населения по классам болезни за</t>
    </r>
    <r>
      <rPr>
        <b/>
        <i/>
        <sz val="14"/>
        <rFont val="Times New Roman Cyr"/>
        <family val="1"/>
        <charset val="204"/>
      </rPr>
      <t xml:space="preserve">  11 месяцев   </t>
    </r>
    <r>
      <rPr>
        <b/>
        <sz val="14"/>
        <rFont val="Times New Roman Cyr"/>
        <family val="1"/>
        <charset val="204"/>
      </rPr>
      <t>2021*</t>
    </r>
  </si>
  <si>
    <t>( Вся возрастная группа )</t>
  </si>
  <si>
    <t>Данные предварительные!</t>
  </si>
  <si>
    <t xml:space="preserve">№ </t>
  </si>
  <si>
    <t>Территория</t>
  </si>
  <si>
    <t>Населе  ние по естественному прирос  ту за 11 мес-в 2021</t>
  </si>
  <si>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</si>
  <si>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</si>
  <si>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</si>
  <si>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</si>
  <si>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</si>
  <si>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</si>
  <si>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</si>
  <si>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</si>
  <si>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</si>
  <si>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</si>
  <si>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</si>
  <si>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</si>
  <si>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</si>
  <si>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Беременность,роды и послеродовой период**</t>
  </si>
  <si>
    <t>Состояния возникающие в перинатальном периоде***</t>
  </si>
  <si>
    <t>Врожд. аномалии деформации хромосом нарушен.</t>
  </si>
  <si>
    <t>Симптомы признаки и отклонения от нормы</t>
  </si>
  <si>
    <t xml:space="preserve">Травмы, отравления и другие последствия </t>
  </si>
  <si>
    <t>COVID</t>
  </si>
  <si>
    <t>Туберкулез</t>
  </si>
  <si>
    <t>ВИЧ</t>
  </si>
  <si>
    <t>A00-B99</t>
  </si>
  <si>
    <t>C00-D48</t>
  </si>
  <si>
    <t>D50-D89</t>
  </si>
  <si>
    <t>E00-E90</t>
  </si>
  <si>
    <t>F01-F99</t>
  </si>
  <si>
    <t>G00-G99</t>
  </si>
  <si>
    <t>I00-I99</t>
  </si>
  <si>
    <t>J00-J98</t>
  </si>
  <si>
    <t>K00-K92</t>
  </si>
  <si>
    <t>L00-L98</t>
  </si>
  <si>
    <t>M00-M99</t>
  </si>
  <si>
    <t>N00-N99</t>
  </si>
  <si>
    <t>O00-O99</t>
  </si>
  <si>
    <t>P00-P99</t>
  </si>
  <si>
    <t>Q00-Q99</t>
  </si>
  <si>
    <t>R00-R99</t>
  </si>
  <si>
    <t>S00-T98</t>
  </si>
  <si>
    <t>U07</t>
  </si>
  <si>
    <t>A15-А19.9</t>
  </si>
  <si>
    <t>B20-B24</t>
  </si>
  <si>
    <t>род живыми</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</si>
  <si>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</si>
  <si>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</si>
  <si>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</si>
  <si>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</si>
  <si>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</si>
  <si>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</si>
  <si>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</si>
  <si>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</si>
  <si>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</si>
  <si>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</si>
  <si>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t>
  </si>
  <si>
    <t>село</t>
  </si>
  <si>
    <t>г. Горно-Алтайск</t>
  </si>
  <si>
    <t>РА за 11 мес 2021г</t>
  </si>
  <si>
    <t>Удельный вес</t>
  </si>
  <si>
    <r>
      <t>Пок-ли смерт.на 100 тыс. нас. РА за 10 мес.</t>
    </r>
    <r>
      <rPr>
        <b/>
        <u/>
        <sz val="14"/>
        <rFont val="Times New Roman"/>
        <family val="1"/>
        <charset val="204"/>
      </rPr>
      <t xml:space="preserve"> 2021г</t>
    </r>
  </si>
  <si>
    <r>
      <t>за 11 мес.</t>
    </r>
    <r>
      <rPr>
        <b/>
        <u/>
        <sz val="14"/>
        <rFont val="Times New Roman"/>
        <family val="1"/>
        <charset val="204"/>
      </rPr>
      <t xml:space="preserve"> 2020г</t>
    </r>
  </si>
  <si>
    <t xml:space="preserve">2021г к 2020г     в  % </t>
  </si>
  <si>
    <t>увелич в 4,8 раз</t>
  </si>
  <si>
    <t xml:space="preserve">  за  11 мес. 2020г-абс чис</t>
  </si>
  <si>
    <t xml:space="preserve">  за  11 мес. 2019г</t>
  </si>
  <si>
    <t xml:space="preserve">  за  11 мес. 2018г</t>
  </si>
  <si>
    <t xml:space="preserve">  за  11 мес. 2017г</t>
  </si>
  <si>
    <t>***</t>
  </si>
  <si>
    <t>Состояния возникающие в перинатальном периоде на 100тыс. родившихся живыми</t>
  </si>
  <si>
    <t>**</t>
  </si>
  <si>
    <t>материнская смертность на 100 тыс. родившихся живыми</t>
  </si>
  <si>
    <t>Демографические показатели. Естественное  движение населения *</t>
  </si>
  <si>
    <t xml:space="preserve">     Республики Алтай за  11  месяцев  2021год</t>
  </si>
  <si>
    <t>№ п/п</t>
  </si>
  <si>
    <t>Районы</t>
  </si>
  <si>
    <t>Население    по естественному приросту в  2021г</t>
  </si>
  <si>
    <t>Всего родились живыми</t>
  </si>
  <si>
    <t xml:space="preserve">                   У М Е Р Л О </t>
  </si>
  <si>
    <r>
      <rPr>
        <b/>
        <sz val="14"/>
        <rFont val="Times New Roman Cyr"/>
        <charset val="204"/>
      </rPr>
      <t>Рождаемость</t>
    </r>
    <r>
      <rPr>
        <b/>
        <sz val="11"/>
        <rFont val="Times New Roman Cyr"/>
        <family val="1"/>
        <charset val="204"/>
      </rPr>
      <t xml:space="preserve"> на тыс.   населения</t>
    </r>
  </si>
  <si>
    <t>Показа-и смерт-и на тыс. нас-я</t>
  </si>
  <si>
    <t>Материнская   смертность на 100 тыс. родившихся живыми</t>
  </si>
  <si>
    <t>Естественный  прирост  на 1000 человек</t>
  </si>
  <si>
    <t>Населе ние трудо спосо бного возраста на   01.01.  2021г</t>
  </si>
  <si>
    <t>от 0 до 18 лет</t>
  </si>
  <si>
    <t xml:space="preserve">1/2  естест-  венн   ого           при-               роста             (абс ч.)       </t>
  </si>
  <si>
    <t xml:space="preserve">Естесвенный    прирост                (абс.чис.)       </t>
  </si>
  <si>
    <t>Население   01.01.  2021г</t>
  </si>
  <si>
    <t>Всего</t>
  </si>
  <si>
    <t>До   1   года</t>
  </si>
  <si>
    <t>От 1г. -14 лет</t>
  </si>
  <si>
    <t>От 15 -17 лет</t>
  </si>
  <si>
    <t>От  0  до 18 лет</t>
  </si>
  <si>
    <t xml:space="preserve"> Перинатал.</t>
  </si>
  <si>
    <t>От 0 до 4  лет</t>
  </si>
  <si>
    <t>От 16 до 58/63 лет.</t>
  </si>
  <si>
    <t>С 59/64 и выше</t>
  </si>
  <si>
    <t>Умерло беременных</t>
  </si>
  <si>
    <t>Об- щая</t>
  </si>
  <si>
    <r>
      <rPr>
        <b/>
        <sz val="12"/>
        <rFont val="Times New Roman Cyr"/>
        <charset val="204"/>
      </rPr>
      <t>Трудоспособног</t>
    </r>
    <r>
      <rPr>
        <b/>
        <sz val="11"/>
        <rFont val="Times New Roman Cyr"/>
        <family val="1"/>
        <charset val="204"/>
      </rPr>
      <t xml:space="preserve"> населения</t>
    </r>
  </si>
  <si>
    <t>Младенческая</t>
  </si>
  <si>
    <t>Перинатальная</t>
  </si>
  <si>
    <t>Мертворождае мость</t>
  </si>
  <si>
    <r>
      <t xml:space="preserve">Показатель   на </t>
    </r>
    <r>
      <rPr>
        <b/>
        <u val="singleAccounting"/>
        <sz val="10"/>
        <rFont val="Arial"/>
        <family val="2"/>
        <charset val="204"/>
      </rPr>
      <t xml:space="preserve">  10. 000</t>
    </r>
    <r>
      <rPr>
        <b/>
        <sz val="10"/>
        <rFont val="Arial"/>
        <family val="2"/>
        <charset val="204"/>
      </rPr>
      <t xml:space="preserve">  детского   населения  </t>
    </r>
  </si>
  <si>
    <t>Детское  нас-е на 01.01.  2021</t>
  </si>
  <si>
    <t>ОП</t>
  </si>
  <si>
    <t>муж</t>
  </si>
  <si>
    <t>жен</t>
  </si>
  <si>
    <t xml:space="preserve">0-6 дней </t>
  </si>
  <si>
    <t>мертворожденный</t>
  </si>
  <si>
    <t>Горно-Алтайск</t>
  </si>
  <si>
    <r>
      <t>РА 11  мес</t>
    </r>
    <r>
      <rPr>
        <b/>
        <u/>
        <sz val="12"/>
        <rFont val="Times New Roman Cyr"/>
        <charset val="204"/>
      </rPr>
      <t xml:space="preserve"> 2021г</t>
    </r>
  </si>
  <si>
    <r>
      <t>РА 11  мес</t>
    </r>
    <r>
      <rPr>
        <u/>
        <sz val="11"/>
        <rFont val="Times New Roman Cyr"/>
        <charset val="204"/>
      </rPr>
      <t xml:space="preserve"> 2020г</t>
    </r>
  </si>
  <si>
    <t>Динамика   2021 к 2020г                      (+, - ,  %)</t>
  </si>
  <si>
    <r>
      <t>11 месяцев</t>
    </r>
    <r>
      <rPr>
        <u/>
        <sz val="12"/>
        <rFont val="Times New Roman Cyr"/>
        <charset val="204"/>
      </rPr>
      <t xml:space="preserve"> 2019</t>
    </r>
  </si>
  <si>
    <r>
      <t>11 месяцев</t>
    </r>
    <r>
      <rPr>
        <u/>
        <sz val="12"/>
        <rFont val="Times New Roman Cyr"/>
        <charset val="204"/>
      </rPr>
      <t xml:space="preserve"> 2018</t>
    </r>
  </si>
  <si>
    <t xml:space="preserve"> РА  - Младенческая смертность--по Ратсу!!!</t>
  </si>
  <si>
    <r>
      <t>Детская смертность        за 11  мес</t>
    </r>
    <r>
      <rPr>
        <b/>
        <sz val="14"/>
        <rFont val="Arial"/>
        <family val="2"/>
        <charset val="204"/>
      </rPr>
      <t xml:space="preserve">    на 10 тыс. </t>
    </r>
    <r>
      <rPr>
        <b/>
        <sz val="11"/>
        <rFont val="Arial"/>
        <family val="2"/>
        <charset val="204"/>
      </rPr>
      <t>соответствующего детского населения</t>
    </r>
  </si>
  <si>
    <t>** материнская смертность на 100 тыс. родившихся живыми</t>
  </si>
  <si>
    <t>0 - 14л</t>
  </si>
  <si>
    <t>15-17л</t>
  </si>
  <si>
    <t>0-17л</t>
  </si>
  <si>
    <t>11 мес 2021г  ( 10 тыс. дет-о нас-я)</t>
  </si>
  <si>
    <t>Население дет-е на нач-о 2021г</t>
  </si>
  <si>
    <r>
      <t>за  11    мес-в</t>
    </r>
    <r>
      <rPr>
        <u/>
        <sz val="12"/>
        <rFont val="Arial"/>
        <family val="2"/>
        <charset val="204"/>
      </rPr>
      <t xml:space="preserve">    2020г</t>
    </r>
  </si>
  <si>
    <t>динамика   в     %    (2021 к 2020г)</t>
  </si>
  <si>
    <r>
      <t>за  11    мес-в</t>
    </r>
    <r>
      <rPr>
        <u/>
        <sz val="12"/>
        <rFont val="Arial"/>
        <family val="2"/>
        <charset val="204"/>
      </rPr>
      <t xml:space="preserve">    2019г</t>
    </r>
  </si>
  <si>
    <r>
      <t>за  11    мес-в</t>
    </r>
    <r>
      <rPr>
        <u/>
        <sz val="12"/>
        <rFont val="Arial"/>
        <family val="2"/>
        <charset val="204"/>
      </rPr>
      <t xml:space="preserve">    2018г</t>
    </r>
  </si>
  <si>
    <t>Населе  ние по естественному приросту за 11 мес-в 2021</t>
  </si>
  <si>
    <r>
      <t>Структура смертности</t>
    </r>
    <r>
      <rPr>
        <b/>
        <sz val="22"/>
        <rFont val="Times New Roman"/>
        <family val="1"/>
        <charset val="204"/>
      </rPr>
      <t xml:space="preserve"> всего</t>
    </r>
    <r>
      <rPr>
        <b/>
        <sz val="18"/>
        <rFont val="Times New Roman"/>
        <family val="1"/>
        <charset val="204"/>
      </rPr>
      <t xml:space="preserve"> населения по классам болезни за</t>
    </r>
    <r>
      <rPr>
        <b/>
        <i/>
        <sz val="20"/>
        <rFont val="Times New Roman"/>
        <family val="1"/>
        <charset val="204"/>
      </rPr>
      <t xml:space="preserve">  11 месяцев  </t>
    </r>
    <r>
      <rPr>
        <b/>
        <i/>
        <sz val="22"/>
        <rFont val="Times New Roman"/>
        <family val="1"/>
        <charset val="204"/>
      </rPr>
      <t xml:space="preserve"> </t>
    </r>
    <r>
      <rPr>
        <b/>
        <sz val="18"/>
        <rFont val="Times New Roman"/>
        <family val="1"/>
        <charset val="204"/>
      </rPr>
      <t>2021*</t>
    </r>
  </si>
  <si>
    <r>
      <t>Структура смертности  т</t>
    </r>
    <r>
      <rPr>
        <b/>
        <u/>
        <sz val="16"/>
        <rFont val="Times New Roman Cyr"/>
        <family val="1"/>
        <charset val="204"/>
      </rPr>
      <t>рудоспособного</t>
    </r>
    <r>
      <rPr>
        <b/>
        <sz val="16"/>
        <rFont val="Times New Roman Cyr"/>
        <family val="1"/>
        <charset val="204"/>
      </rPr>
      <t xml:space="preserve"> населения по классам болезни за</t>
    </r>
    <r>
      <rPr>
        <b/>
        <i/>
        <sz val="16"/>
        <rFont val="Times New Roman Cyr"/>
        <family val="1"/>
        <charset val="204"/>
      </rPr>
      <t xml:space="preserve">  11 месяцев   </t>
    </r>
    <r>
      <rPr>
        <b/>
        <sz val="16"/>
        <rFont val="Times New Roman Cyr"/>
        <family val="1"/>
        <charset val="204"/>
      </rPr>
      <t>2021г.</t>
    </r>
  </si>
  <si>
    <t>Данные предварительные!                            ( на 100 тыс трудоспособного возраста )</t>
  </si>
  <si>
    <t>Нас-е трудо спо собного возраста на начало 2021</t>
  </si>
  <si>
    <t>COVID19</t>
  </si>
  <si>
    <t>B20-24</t>
  </si>
  <si>
    <t>Республика</t>
  </si>
  <si>
    <r>
      <t xml:space="preserve">Пок-ли смертности на 100 тыс.  трудосп-о нас.     </t>
    </r>
    <r>
      <rPr>
        <b/>
        <u/>
        <sz val="12"/>
        <rFont val="Times New Roman Cyr"/>
        <family val="1"/>
        <charset val="204"/>
      </rPr>
      <t>за 11 мес 2021г</t>
    </r>
  </si>
  <si>
    <t xml:space="preserve">   за 11 мес 2020г</t>
  </si>
  <si>
    <t xml:space="preserve">2021г к 2020г в % </t>
  </si>
  <si>
    <t>увели в 2,3 раза</t>
  </si>
  <si>
    <t>увели в 2,5 раза</t>
  </si>
  <si>
    <t>увели в 5 раз</t>
  </si>
  <si>
    <t xml:space="preserve">   за 11 мес 2020г (в абс.чис.)</t>
  </si>
  <si>
    <t xml:space="preserve">    за 11 мес 2019г</t>
  </si>
  <si>
    <t xml:space="preserve">    за 11 мес 2018г</t>
  </si>
  <si>
    <t xml:space="preserve">   за 11 мес 2017г</t>
  </si>
  <si>
    <r>
      <t>Структура смертности  т</t>
    </r>
    <r>
      <rPr>
        <b/>
        <u/>
        <sz val="16"/>
        <rFont val="Times New Roman Cyr"/>
        <family val="1"/>
        <charset val="204"/>
      </rPr>
      <t>рудоспособного</t>
    </r>
    <r>
      <rPr>
        <b/>
        <sz val="16"/>
        <rFont val="Times New Roman Cyr"/>
        <family val="1"/>
        <charset val="204"/>
      </rPr>
      <t xml:space="preserve"> населения по классам болезни за</t>
    </r>
    <r>
      <rPr>
        <b/>
        <i/>
        <sz val="16"/>
        <rFont val="Times New Roman Cyr"/>
        <family val="1"/>
        <charset val="204"/>
      </rPr>
      <t xml:space="preserve">  11 месяцев   </t>
    </r>
    <r>
      <rPr>
        <b/>
        <sz val="16"/>
        <rFont val="Times New Roman Cyr"/>
        <family val="1"/>
        <charset val="204"/>
      </rPr>
      <t>2021 г.*</t>
    </r>
  </si>
  <si>
    <t>Нас-е трудо спо собного возраста на начало 2021г</t>
  </si>
  <si>
    <t>,</t>
  </si>
  <si>
    <r>
      <t xml:space="preserve">Смертность </t>
    </r>
    <r>
      <rPr>
        <b/>
        <i/>
        <u/>
        <sz val="14"/>
        <color rgb="FF000000"/>
        <rFont val="Times New Roman"/>
        <family val="1"/>
        <charset val="204"/>
      </rPr>
      <t xml:space="preserve">всего </t>
    </r>
    <r>
      <rPr>
        <b/>
        <sz val="14"/>
        <color rgb="FF000000"/>
        <rFont val="Times New Roman"/>
        <family val="1"/>
        <charset val="204"/>
      </rPr>
      <t xml:space="preserve"> населения от </t>
    </r>
    <r>
      <rPr>
        <b/>
        <i/>
        <sz val="14"/>
        <color rgb="FF000000"/>
        <rFont val="Times New Roman"/>
        <family val="1"/>
        <charset val="204"/>
      </rPr>
      <t>травм, отравлений и несчастных случаев</t>
    </r>
    <r>
      <rPr>
        <b/>
        <sz val="14"/>
        <color rgb="FF000000"/>
        <rFont val="Times New Roman"/>
        <family val="1"/>
        <charset val="204"/>
      </rPr>
      <t xml:space="preserve">  за 11  месяцев    2020 года                                           </t>
    </r>
    <r>
      <rPr>
        <b/>
        <u/>
        <sz val="14"/>
        <color rgb="FF000000"/>
        <rFont val="Times New Roman"/>
        <family val="1"/>
        <charset val="204"/>
      </rPr>
      <t xml:space="preserve">   </t>
    </r>
    <r>
      <rPr>
        <b/>
        <sz val="14"/>
        <color rgb="FF000000"/>
        <rFont val="Times New Roman"/>
        <family val="1"/>
        <charset val="204"/>
      </rPr>
      <t xml:space="preserve">                     </t>
    </r>
  </si>
  <si>
    <t xml:space="preserve">   Данные предварительные! </t>
  </si>
  <si>
    <t>Наименование территории</t>
  </si>
  <si>
    <t>Нас-е по естест-у приросту за 11 мес    2021 г</t>
  </si>
  <si>
    <t>Всего травм отравлений</t>
  </si>
  <si>
    <t>Транспорт. несчастные случаи</t>
  </si>
  <si>
    <t>в т.ч. от ДТП</t>
  </si>
  <si>
    <t>Утопление</t>
  </si>
  <si>
    <t>Нападение (убийство)</t>
  </si>
  <si>
    <t>Самоубий  ство</t>
  </si>
  <si>
    <r>
      <t xml:space="preserve">Падения                                </t>
    </r>
    <r>
      <rPr>
        <b/>
        <sz val="9"/>
        <color rgb="FF000000"/>
        <rFont val="Times New Roman"/>
        <family val="1"/>
        <charset val="204"/>
      </rPr>
      <t>W00-W19</t>
    </r>
  </si>
  <si>
    <t>Отравление</t>
  </si>
  <si>
    <t>Прочие</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</si>
  <si>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</si>
  <si>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</si>
  <si>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</si>
  <si>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</si>
  <si>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</si>
  <si>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</si>
  <si>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</si>
  <si>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</si>
  <si>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</si>
  <si>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</si>
  <si>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</si>
  <si>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</si>
  <si>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</si>
  <si>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</si>
  <si>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</si>
  <si>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r>
      <t xml:space="preserve"> за  11  месяцев  </t>
    </r>
    <r>
      <rPr>
        <b/>
        <u/>
        <sz val="11"/>
        <color rgb="FF000000"/>
        <rFont val="Times New Roman"/>
        <family val="1"/>
        <charset val="204"/>
      </rPr>
      <t xml:space="preserve">  2021г.</t>
    </r>
  </si>
  <si>
    <t>Удельный вес от всех травм</t>
  </si>
  <si>
    <r>
      <t xml:space="preserve">от всех </t>
    </r>
    <r>
      <rPr>
        <u/>
        <sz val="9"/>
        <color rgb="FF000000"/>
        <rFont val="Times New Roman"/>
        <family val="1"/>
        <charset val="204"/>
      </rPr>
      <t>трансп-х</t>
    </r>
    <r>
      <rPr>
        <sz val="9"/>
        <color rgb="FF000000"/>
        <rFont val="Times New Roman"/>
        <family val="1"/>
        <charset val="204"/>
      </rPr>
      <t xml:space="preserve"> н.с.</t>
    </r>
  </si>
  <si>
    <r>
      <t xml:space="preserve">от всех </t>
    </r>
    <r>
      <rPr>
        <u/>
        <sz val="9"/>
        <color rgb="FF000000"/>
        <rFont val="Times New Roman"/>
        <family val="1"/>
        <charset val="204"/>
      </rPr>
      <t>отравлений</t>
    </r>
  </si>
  <si>
    <r>
      <t xml:space="preserve"> за  11  месяцев  </t>
    </r>
    <r>
      <rPr>
        <u/>
        <sz val="10"/>
        <color rgb="FF000000"/>
        <rFont val="Times New Roman"/>
        <family val="1"/>
        <charset val="204"/>
      </rPr>
      <t xml:space="preserve">  2020г.</t>
    </r>
  </si>
  <si>
    <t>2021г к 2020г. абс.чис.  +, -,      показ-и  в %</t>
  </si>
  <si>
    <r>
      <t xml:space="preserve"> за  11  месяцев  </t>
    </r>
    <r>
      <rPr>
        <u/>
        <sz val="10"/>
        <color rgb="FF000000"/>
        <rFont val="Times New Roman"/>
        <family val="1"/>
        <charset val="204"/>
      </rPr>
      <t xml:space="preserve">  2019г.</t>
    </r>
  </si>
  <si>
    <r>
      <t xml:space="preserve"> за  11  месяцев  </t>
    </r>
    <r>
      <rPr>
        <u/>
        <sz val="10"/>
        <color rgb="FF000000"/>
        <rFont val="Times New Roman"/>
        <family val="1"/>
        <charset val="204"/>
      </rPr>
      <t xml:space="preserve">  2018г.</t>
    </r>
  </si>
  <si>
    <r>
      <t xml:space="preserve"> за  11  месяцев  </t>
    </r>
    <r>
      <rPr>
        <u/>
        <sz val="9"/>
        <color rgb="FF000000"/>
        <rFont val="Times New Roman"/>
        <family val="1"/>
        <charset val="204"/>
      </rPr>
      <t xml:space="preserve">  2017г.</t>
    </r>
  </si>
  <si>
    <r>
      <t xml:space="preserve">Смертность  </t>
    </r>
    <r>
      <rPr>
        <b/>
        <u/>
        <sz val="16"/>
        <color rgb="FF800000"/>
        <rFont val="Arial Cyr"/>
        <charset val="204"/>
      </rPr>
      <t xml:space="preserve">трудоспособного </t>
    </r>
    <r>
      <rPr>
        <b/>
        <sz val="16"/>
        <color rgb="FF000000"/>
        <rFont val="Arial Cyr1"/>
        <charset val="204"/>
      </rPr>
      <t xml:space="preserve"> населения  от  </t>
    </r>
    <r>
      <rPr>
        <b/>
        <i/>
        <sz val="16"/>
        <color rgb="FF000000"/>
        <rFont val="Arial Cyr"/>
        <charset val="204"/>
      </rPr>
      <t>травм,  отравлений  и  несчастных  случаев</t>
    </r>
    <r>
      <rPr>
        <b/>
        <sz val="16"/>
        <color rgb="FF000000"/>
        <rFont val="Arial Cyr1"/>
        <charset val="204"/>
      </rPr>
      <t xml:space="preserve">     за</t>
    </r>
    <r>
      <rPr>
        <b/>
        <sz val="20"/>
        <color rgb="FF000000"/>
        <rFont val="Arial Cyr"/>
        <charset val="204"/>
      </rPr>
      <t xml:space="preserve"> 11 месяцев</t>
    </r>
    <r>
      <rPr>
        <b/>
        <sz val="16"/>
        <color rgb="FF000000"/>
        <rFont val="Arial Cyr1"/>
        <charset val="204"/>
      </rPr>
      <t xml:space="preserve">    2021 года                               </t>
    </r>
  </si>
  <si>
    <t>Население    (на 01.01.   2021г)</t>
  </si>
  <si>
    <t>в т.ч. ДТП</t>
  </si>
  <si>
    <t>Падения     W00-W19</t>
  </si>
  <si>
    <r>
      <t xml:space="preserve">Всего за </t>
    </r>
    <r>
      <rPr>
        <b/>
        <u/>
        <sz val="12"/>
        <color rgb="FF000000"/>
        <rFont val="Times New Roman"/>
        <family val="1"/>
        <charset val="204"/>
      </rPr>
      <t>11 мес. 2021г</t>
    </r>
  </si>
  <si>
    <r>
      <t xml:space="preserve">от всех </t>
    </r>
    <r>
      <rPr>
        <u/>
        <sz val="10"/>
        <color rgb="FF000000"/>
        <rFont val="Times New Roman"/>
        <family val="1"/>
        <charset val="204"/>
      </rPr>
      <t>тран-х</t>
    </r>
    <r>
      <rPr>
        <sz val="10"/>
        <color rgb="FF000000"/>
        <rFont val="Times New Roman"/>
        <family val="1"/>
        <charset val="204"/>
      </rPr>
      <t xml:space="preserve"> н.с.</t>
    </r>
  </si>
  <si>
    <r>
      <t xml:space="preserve">от всех </t>
    </r>
    <r>
      <rPr>
        <u/>
        <sz val="10"/>
        <color rgb="FF000000"/>
        <rFont val="Times New Roman"/>
        <family val="1"/>
        <charset val="204"/>
      </rPr>
      <t>отр-й</t>
    </r>
  </si>
  <si>
    <r>
      <t xml:space="preserve"> за </t>
    </r>
    <r>
      <rPr>
        <u/>
        <sz val="11"/>
        <color rgb="FF000000"/>
        <rFont val="Times New Roman"/>
        <family val="1"/>
        <charset val="204"/>
      </rPr>
      <t>11 мес. 2020г</t>
    </r>
  </si>
  <si>
    <t>2021г к 2020г.  абс.чис.  +, -       показ-и  в %</t>
  </si>
  <si>
    <r>
      <t xml:space="preserve"> за </t>
    </r>
    <r>
      <rPr>
        <u/>
        <sz val="11"/>
        <color rgb="FF000000"/>
        <rFont val="Times New Roman"/>
        <family val="1"/>
        <charset val="204"/>
      </rPr>
      <t>11 мес. 2019г</t>
    </r>
  </si>
  <si>
    <r>
      <t xml:space="preserve"> за </t>
    </r>
    <r>
      <rPr>
        <u/>
        <sz val="11"/>
        <color rgb="FF000000"/>
        <rFont val="Times New Roman"/>
        <family val="1"/>
        <charset val="204"/>
      </rPr>
      <t>11 мес. 2018г</t>
    </r>
  </si>
  <si>
    <r>
      <t xml:space="preserve"> за 11</t>
    </r>
    <r>
      <rPr>
        <u/>
        <sz val="9"/>
        <color rgb="FF000000"/>
        <rFont val="Times New Roman"/>
        <family val="1"/>
        <charset val="204"/>
      </rPr>
      <t xml:space="preserve"> мес. 2017г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</si>
</sst>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0"/>
    <numFmt numFmtId="167" formatCode="0.0"/>
    <numFmt numFmtId="168" formatCode="#"/>
    <numFmt numFmtId="169" formatCode="mm&quot;.&quot;yy"/>
  </numFmts>
  <fonts count="111">
    <font>
      <sz val="10"/>
      <name val="Arial Cyr"/>
      <family val="2"/>
      <charset val="204"/>
    </font>
    <font>
      <sz val="11"/>
      <color theme="1"/>
      <name val="Calibri"/>
      <family val="2"/>
      <charset val="204"/>
      <scheme val="minor"/>
    </font>
    <font>
      <sz val="11"/>
      <color theme="1"/>
      <name val="Calibri"/>
      <family val="2"/>
      <charset val="204"/>
      <scheme val="minor"/>
    </font>
    <font>
      <sz val="10"/>
      <name val="Arial Cyr"/>
      <family val="2"/>
      <charset val="204"/>
    </font>
    <font>
      <b/>
      <sz val="14"/>
      <name val="Times New Roman Cyr"/>
      <family val="1"/>
      <charset val="204"/>
    </font>
    <font>
      <b/>
      <i/>
      <sz val="14"/>
      <name val="Times New Roman Cyr"/>
      <family val="1"/>
      <charset val="204"/>
    </font>
    <font>
      <b/>
      <sz val="16"/>
      <name val="Times New Roman Cyr"/>
      <family val="1"/>
      <charset val="204"/>
    </font>
    <font>
      <b/>
      <sz val="16"/>
      <name val="Times New Roman"/>
      <family val="1"/>
      <charset val="204"/>
    </font>
    <font>
      <sz val="10"/>
      <name val="Times New Roman"/>
      <family val="1"/>
      <charset val="204"/>
    </font>
    <font>
      <b/>
      <sz val="12"/>
      <name val="Times New Roman"/>
      <family val="1"/>
      <charset val="204"/>
    </font>
    <font>
      <sz val="12"/>
      <name val="Times New Roman"/>
      <family val="1"/>
      <charset val="204"/>
    </font>
    <font>
      <b/>
      <sz val="11"/>
      <name val="Times New Roman"/>
      <family val="1"/>
      <charset val="204"/>
    </font>
    <font>
      <b/>
      <sz val="10"/>
      <name val="Times New Roman"/>
      <family val="1"/>
      <charset val="204"/>
    </font>
    <font>
      <b/>
      <sz val="8"/>
      <name val="Times New Roman"/>
      <family val="1"/>
      <charset val="204"/>
    </font>
    <font>
      <sz val="10"/>
      <name val="Arial"/>
      <family val="2"/>
      <charset val="204"/>
    </font>
    <font>
      <sz val="11"/>
      <name val="Times New Roman"/>
      <family val="1"/>
      <charset val="204"/>
    </font>
    <font>
      <b/>
      <sz val="14"/>
      <name val="Times New Roman"/>
      <family val="1"/>
      <charset val="204"/>
    </font>
    <font>
      <b/>
      <sz val="11"/>
      <name val="Arial"/>
      <family val="2"/>
      <charset val="204"/>
    </font>
    <font>
      <b/>
      <u/>
      <sz val="12"/>
      <name val="Times New Roman"/>
      <family val="1"/>
      <charset val="204"/>
    </font>
    <font>
      <u/>
      <sz val="11"/>
      <name val="Times New Roman"/>
      <family val="1"/>
      <charset val="204"/>
    </font>
    <font>
      <b/>
      <u/>
      <sz val="14"/>
      <name val="Times New Roman"/>
      <family val="1"/>
      <charset val="204"/>
    </font>
    <font>
      <b/>
      <sz val="9"/>
      <name val="Times New Roman"/>
      <family val="1"/>
      <charset val="204"/>
    </font>
    <font>
      <b/>
      <sz val="11"/>
      <name val="Arial Cyr"/>
      <family val="2"/>
      <charset val="204"/>
    </font>
    <font>
      <sz val="9"/>
      <name val="Times New Roman"/>
      <family val="1"/>
      <charset val="204"/>
    </font>
    <font>
      <b/>
      <sz val="18"/>
      <name val="Times New Roman Cyr"/>
      <family val="1"/>
      <charset val="204"/>
    </font>
    <font>
      <b/>
      <sz val="10"/>
      <name val="Times New Roman Cyr"/>
      <family val="1"/>
      <charset val="204"/>
    </font>
    <font>
      <b/>
      <sz val="11"/>
      <name val="Times New Roman Cyr"/>
      <family val="1"/>
      <charset val="204"/>
    </font>
    <font>
      <b/>
      <sz val="14"/>
      <name val="Arial"/>
      <family val="2"/>
      <charset val="204"/>
    </font>
    <font>
      <b/>
      <sz val="11"/>
      <name val="Times New Roman Cyr"/>
      <charset val="204"/>
    </font>
    <font>
      <b/>
      <sz val="14"/>
      <name val="Times New Roman Cyr"/>
      <charset val="204"/>
    </font>
    <font>
      <b/>
      <sz val="12"/>
      <name val="Times New Roman Cyr"/>
      <family val="1"/>
      <charset val="204"/>
    </font>
    <font>
      <b/>
      <sz val="12"/>
      <name val="Arial"/>
      <family val="2"/>
      <charset val="204"/>
    </font>
    <font>
      <b/>
      <sz val="10"/>
      <name val="Arial"/>
      <family val="2"/>
      <charset val="204"/>
    </font>
    <font>
      <b/>
      <sz val="12"/>
      <name val="Times New Roman Cyr"/>
      <charset val="204"/>
    </font>
    <font>
      <b/>
      <u val="singleAccounting"/>
      <sz val="10"/>
      <name val="Arial"/>
      <family val="2"/>
      <charset val="204"/>
    </font>
    <font>
      <sz val="11"/>
      <name val="Arial"/>
      <family val="2"/>
      <charset val="204"/>
    </font>
    <font>
      <sz val="10"/>
      <name val="Times New Roman Cyr"/>
      <charset val="204"/>
    </font>
    <font>
      <sz val="12"/>
      <name val="Arial"/>
      <family val="2"/>
      <charset val="204"/>
    </font>
    <font>
      <sz val="10"/>
      <name val="Arial Cyr"/>
      <charset val="204"/>
    </font>
    <font>
      <sz val="11"/>
      <name val="Times New Roman Cyr"/>
      <family val="1"/>
      <charset val="204"/>
    </font>
    <font>
      <b/>
      <sz val="10"/>
      <name val="Times New Roman Cyr"/>
      <charset val="204"/>
    </font>
    <font>
      <b/>
      <u/>
      <sz val="12"/>
      <name val="Times New Roman Cyr"/>
      <charset val="204"/>
    </font>
    <font>
      <u/>
      <sz val="11"/>
      <name val="Times New Roman Cyr"/>
      <charset val="204"/>
    </font>
    <font>
      <u/>
      <sz val="11"/>
      <name val="Times New Roman Cyr"/>
      <family val="1"/>
      <charset val="204"/>
    </font>
    <font>
      <sz val="11"/>
      <name val="Times New Roman Cyr"/>
      <charset val="204"/>
    </font>
    <font>
      <sz val="11"/>
      <name val="Arial Cyr"/>
      <family val="2"/>
      <charset val="204"/>
    </font>
    <font>
      <b/>
      <u/>
      <sz val="11"/>
      <name val="Arial"/>
      <family val="2"/>
      <charset val="204"/>
    </font>
    <font>
      <b/>
      <sz val="9"/>
      <name val="Arial"/>
      <family val="2"/>
      <charset val="204"/>
    </font>
    <font>
      <sz val="12"/>
      <name val="Times New Roman Cyr"/>
      <family val="1"/>
      <charset val="204"/>
    </font>
    <font>
      <u/>
      <sz val="12"/>
      <name val="Times New Roman Cyr"/>
      <charset val="204"/>
    </font>
    <font>
      <u/>
      <sz val="10"/>
      <name val="Arial"/>
      <family val="2"/>
      <charset val="204"/>
    </font>
    <font>
      <sz val="9"/>
      <name val="Arial"/>
      <family val="2"/>
      <charset val="204"/>
    </font>
    <font>
      <b/>
      <u/>
      <sz val="12"/>
      <name val="Arial"/>
      <family val="2"/>
      <charset val="204"/>
    </font>
    <font>
      <u/>
      <sz val="12"/>
      <name val="Arial"/>
      <family val="2"/>
      <charset val="204"/>
    </font>
    <font>
      <b/>
      <sz val="10"/>
      <name val="Arial Cyr"/>
      <charset val="204"/>
    </font>
    <font>
      <sz val="9"/>
      <name val="Arial Cyr"/>
      <family val="2"/>
      <charset val="204"/>
    </font>
    <font>
      <sz val="8"/>
      <name val="Times New Roman"/>
      <family val="1"/>
      <charset val="204"/>
    </font>
    <font>
      <b/>
      <sz val="10"/>
      <name val="Arial Cyr"/>
      <family val="2"/>
      <charset val="204"/>
    </font>
    <font>
      <b/>
      <u/>
      <sz val="11"/>
      <name val="Times New Roman Cyr"/>
      <family val="1"/>
      <charset val="204"/>
    </font>
    <font>
      <b/>
      <sz val="18"/>
      <name val="Times New Roman"/>
      <family val="1"/>
      <charset val="204"/>
    </font>
    <font>
      <b/>
      <sz val="22"/>
      <name val="Times New Roman"/>
      <family val="1"/>
      <charset val="204"/>
    </font>
    <font>
      <b/>
      <i/>
      <sz val="20"/>
      <name val="Times New Roman"/>
      <family val="1"/>
      <charset val="204"/>
    </font>
    <font>
      <b/>
      <i/>
      <sz val="22"/>
      <name val="Times New Roman"/>
      <family val="1"/>
      <charset val="204"/>
    </font>
    <font>
      <b/>
      <u/>
      <sz val="16"/>
      <name val="Times New Roman Cyr"/>
      <family val="1"/>
      <charset val="204"/>
    </font>
    <font>
      <b/>
      <i/>
      <sz val="16"/>
      <name val="Times New Roman Cyr"/>
      <family val="1"/>
      <charset val="204"/>
    </font>
    <font>
      <b/>
      <sz val="8"/>
      <name val="Arial Cyr"/>
      <family val="2"/>
      <charset val="204"/>
    </font>
    <font>
      <sz val="12"/>
      <name val="Arial Cyr"/>
      <family val="2"/>
      <charset val="204"/>
    </font>
    <font>
      <b/>
      <u/>
      <sz val="12"/>
      <name val="Times New Roman Cyr"/>
      <family val="1"/>
      <charset val="204"/>
    </font>
    <font>
      <b/>
      <sz val="12"/>
      <name val="Arial Cyr"/>
      <family val="2"/>
      <charset val="204"/>
    </font>
    <font>
      <sz val="12"/>
      <name val="Times New Roman Cyr"/>
      <charset val="204"/>
    </font>
    <font>
      <b/>
      <sz val="9"/>
      <name val="Arial Cyr"/>
      <charset val="204"/>
    </font>
    <font>
      <b/>
      <sz val="12"/>
      <name val="Arial Cyr"/>
      <charset val="204"/>
    </font>
    <font>
      <sz val="10"/>
      <color rgb="FF000000"/>
      <name val="Arial Cyr"/>
      <charset val="204"/>
    </font>
    <font>
      <b/>
      <sz val="14"/>
      <color rgb="FF000000"/>
      <name val="Times New Roman"/>
      <family val="1"/>
      <charset val="204"/>
    </font>
    <font>
      <b/>
      <i/>
      <u/>
      <sz val="14"/>
      <color rgb="FF000000"/>
      <name val="Times New Roman"/>
      <family val="1"/>
      <charset val="204"/>
    </font>
    <font>
      <b/>
      <i/>
      <sz val="14"/>
      <color rgb="FF000000"/>
      <name val="Times New Roman"/>
      <family val="1"/>
      <charset val="204"/>
    </font>
    <font>
      <b/>
      <u/>
      <sz val="14"/>
      <color rgb="FF000000"/>
      <name val="Times New Roman"/>
      <family val="1"/>
      <charset val="204"/>
    </font>
    <font>
      <sz val="11"/>
      <color rgb="FF000000"/>
      <name val="Arial Cyr"/>
      <charset val="204"/>
    </font>
    <font>
      <sz val="14"/>
      <color rgb="FF000000"/>
      <name val="Times New Roman"/>
      <family val="1"/>
      <charset val="204"/>
    </font>
    <font>
      <b/>
      <sz val="12"/>
      <color rgb="FF000000"/>
      <name val="Times New Roman"/>
      <family val="1"/>
      <charset val="204"/>
    </font>
    <font>
      <sz val="12"/>
      <color rgb="FF000000"/>
      <name val="Times New Roman"/>
      <family val="1"/>
      <charset val="204"/>
    </font>
    <font>
      <b/>
      <sz val="11"/>
      <color rgb="FF000000"/>
      <name val="Times New Roman"/>
      <family val="1"/>
      <charset val="204"/>
    </font>
    <font>
      <b/>
      <sz val="10"/>
      <color rgb="FF000000"/>
      <name val="Times New Roman"/>
      <family val="1"/>
      <charset val="204"/>
    </font>
    <font>
      <b/>
      <sz val="9"/>
      <color rgb="FF000000"/>
      <name val="Times New Roman"/>
      <family val="1"/>
      <charset val="204"/>
    </font>
    <font>
      <b/>
      <sz val="8"/>
      <color rgb="FF000000"/>
      <name val="Times New Roman"/>
      <family val="1"/>
      <charset val="204"/>
    </font>
    <font>
      <sz val="11"/>
      <color rgb="FF000000"/>
      <name val="Times New Roman"/>
      <family val="1"/>
      <charset val="204"/>
    </font>
    <font>
      <sz val="10"/>
      <color rgb="FF000000"/>
      <name val="Times New Roman"/>
      <family val="1"/>
      <charset val="204"/>
    </font>
    <font>
      <sz val="11"/>
      <color rgb="FF000000"/>
      <name val="Arial Cyr1"/>
      <charset val="204"/>
    </font>
    <font>
      <u/>
      <sz val="11"/>
      <color rgb="FF000000"/>
      <name val="Arial Cyr1"/>
      <charset val="204"/>
    </font>
    <font>
      <b/>
      <sz val="11"/>
      <color rgb="FF000000"/>
      <name val="Arial Cyr"/>
      <charset val="204"/>
    </font>
    <font>
      <b/>
      <u/>
      <sz val="11"/>
      <color rgb="FF000000"/>
      <name val="Times New Roman"/>
      <family val="1"/>
      <charset val="204"/>
    </font>
    <font>
      <b/>
      <u/>
      <sz val="10"/>
      <name val="Times New Roman"/>
      <family val="1"/>
      <charset val="204"/>
    </font>
    <font>
      <b/>
      <u/>
      <sz val="11"/>
      <color rgb="FF000000"/>
      <name val="Arial Cyr1"/>
      <charset val="204"/>
    </font>
    <font>
      <b/>
      <u/>
      <sz val="12"/>
      <color rgb="FF000000"/>
      <name val="Arial Cyr1"/>
      <charset val="204"/>
    </font>
    <font>
      <sz val="9"/>
      <color rgb="FF000000"/>
      <name val="Times New Roman"/>
      <family val="1"/>
      <charset val="204"/>
    </font>
    <font>
      <u/>
      <sz val="9"/>
      <color rgb="FF000000"/>
      <name val="Times New Roman"/>
      <family val="1"/>
      <charset val="204"/>
    </font>
    <font>
      <u/>
      <sz val="10"/>
      <color rgb="FF000000"/>
      <name val="Times New Roman"/>
      <family val="1"/>
      <charset val="204"/>
    </font>
    <font>
      <u/>
      <sz val="10"/>
      <name val="Times New Roman"/>
      <family val="1"/>
      <charset val="204"/>
    </font>
    <font>
      <u/>
      <sz val="10"/>
      <color rgb="FF000000"/>
      <name val="Arial Cyr1"/>
      <charset val="204"/>
    </font>
    <font>
      <sz val="9"/>
      <color rgb="FF000000"/>
      <name val="Arial Cyr"/>
      <charset val="204"/>
    </font>
    <font>
      <b/>
      <sz val="16"/>
      <color rgb="FF000000"/>
      <name val="Arial Cyr1"/>
      <charset val="204"/>
    </font>
    <font>
      <b/>
      <u/>
      <sz val="16"/>
      <color rgb="FF800000"/>
      <name val="Arial Cyr"/>
      <charset val="204"/>
    </font>
    <font>
      <b/>
      <i/>
      <sz val="16"/>
      <color rgb="FF000000"/>
      <name val="Arial Cyr"/>
      <charset val="204"/>
    </font>
    <font>
      <b/>
      <sz val="20"/>
      <color rgb="FF000000"/>
      <name val="Arial Cyr"/>
      <charset val="204"/>
    </font>
    <font>
      <sz val="16"/>
      <color rgb="FF000000"/>
      <name val="Arial Cyr1"/>
      <charset val="204"/>
    </font>
    <font>
      <sz val="8"/>
      <color rgb="FF000000"/>
      <name val="Times New Roman"/>
      <family val="1"/>
      <charset val="204"/>
    </font>
    <font>
      <b/>
      <u/>
      <sz val="12"/>
      <color rgb="FF000000"/>
      <name val="Times New Roman"/>
      <family val="1"/>
      <charset val="204"/>
    </font>
    <font>
      <u/>
      <sz val="11"/>
      <color rgb="FF000000"/>
      <name val="Times New Roman"/>
      <family val="1"/>
      <charset val="204"/>
    </font>
    <font>
      <b/>
      <sz val="10"/>
      <color rgb="FF000000"/>
      <name val="Arial Cyr"/>
      <charset val="204"/>
    </font>
    <font>
      <sz val="10"/>
      <color rgb="FF000000"/>
      <name val="Arial1"/>
      <charset val="204"/>
    </font>
    <font>
      <b/>
      <sz val="10"/>
      <color rgb="FF000000"/>
      <name val="Arial"/>
      <family val="2"/>
      <charset val="204"/>
    </font>
  </fonts>
  <fills count="14">
    <fill>
      <patternFill patternType="none"/>
    </fill>
    <fill>
      <patternFill patternType="gray125"/>
    </fill>
    <fill>
      <patternFill patternType="solid">
        <fgColor indexed="9"/>
        <bgColor indexed="26"/>
      </patternFill>
    </fill>
    <fill>
      <patternFill patternType="solid">
        <fgColor rgb="FFFFFF00"/>
        <bgColor indexed="26"/>
      </patternFill>
    </fill>
    <fill>
      <patternFill patternType="solid">
        <fgColor indexed="43"/>
        <bgColor indexed="26"/>
      </patternFill>
    </fill>
    <fill>
      <patternFill patternType="solid">
        <fgColor rgb="FFFFFF00"/>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34"/>
      </patternFill>
    </fill>
    <fill>
      <patternFill patternType="solid">
        <fgColor indexed="13"/>
        <bgColor indexed="34"/>
      </patternFill>
    </fill>
    <fill>
      <patternFill patternType="solid">
        <fgColor rgb="FFFFFF99"/>
        <bgColor indexed="26"/>
      </patternFill>
    </fill>
    <fill>
      <patternFill patternType="solid">
        <fgColor rgb="FFFFFFFF"/>
        <bgColor rgb="FFFFFFFF"/>
      </patternFill>
    </fill>
    <fill>
      <patternFill patternType="solid">
        <fgColor rgb="FFFFFF00"/>
        <bgColor rgb="FFFFFF00"/>
      </patternFill>
    </fill>
    <fill>
      <patternFill patternType="solid">
        <fgColor theme="4" tint="0.79998168889431442"/>
        <bgColor rgb="FFFFFF00"/>
      </patternFill>
    </fill>
  </fills>
  <borders count="67">
    <border>
      <left/>
      <right/>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medium">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64"/>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medium">
        <color indexed="8"/>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8"/>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8"/>
      </left>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s>
  <cellStyleXfs count="17">
    <xf numFmtId="0" fontId="0" fillId="0" borderId="0"/>
    <xf numFmtId="0" fontId="14" fillId="0" borderId="0"/>
    <xf numFmtId="0" fontId="2" fillId="0" borderId="0"/>
    <xf numFmtId="0" fontId="3" fillId="0" borderId="0"/>
    <xf numFmtId="9" fontId="3" fillId="0" borderId="0" applyFill="0" applyBorder="0" applyAlignment="0" applyProtection="0"/>
    <xf numFmtId="0" fontId="14" fillId="0" borderId="0"/>
    <xf numFmtId="0" fontId="38" fillId="0" borderId="0"/>
    <xf numFmtId="9" fontId="14" fillId="0" borderId="0" applyFill="0" applyBorder="0" applyAlignment="0" applyProtection="0"/>
    <xf numFmtId="0" fontId="14" fillId="0" borderId="0"/>
    <xf numFmtId="0" fontId="3" fillId="0" borderId="0"/>
    <xf numFmtId="9" fontId="3" fillId="0" borderId="0" applyFill="0" applyBorder="0" applyAlignment="0" applyProtection="0"/>
    <xf numFmtId="0" fontId="1" fillId="0" borderId="0"/>
    <xf numFmtId="0" fontId="1" fillId="0" borderId="0"/>
    <xf numFmtId="0" fontId="72" fillId="0" borderId="0" applyNumberFormat="0" applyBorder="0" applyProtection="0"/>
    <xf numFmtId="0" fontId="77" fillId="0" borderId="0"/>
    <xf numFmtId="9" fontId="77" fillId="0" borderId="0" applyFont="0" applyFill="0" applyBorder="0" applyAlignment="0" applyProtection="0"/>
    <xf numFmtId="0" fontId="109" fillId="0" borderId="0" applyNumberFormat="0" applyBorder="0" applyProtection="0"/>
  </cellStyleXfs>
  <cellXfs count="616">
    <xf numFmtId="0" fontId="0" fillId="0" borderId="0" xfId="0"/>
    <xf numFmtId="0" fontId="0" fillId="0" borderId="0" xfId="0" applyAlignment="1">
      <alignment horizontal="center"/>
    </xf>
    <xf numFmtId="0" fontId="0" fillId="0" borderId="0" xfId="0" applyBorder="1"/>
    <xf numFmtId="0" fontId="6"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xf>
    <xf numFmtId="0" fontId="8" fillId="0" borderId="0" xfId="0" applyFont="1" applyAlignment="1">
      <alignment horizontal="center"/>
    </xf>
    <xf numFmtId="0" fontId="8" fillId="0" borderId="0" xfId="0" applyFont="1"/>
    <xf numFmtId="0" fontId="8" fillId="0" borderId="0" xfId="0" applyFont="1" applyBorder="1"/>
    <xf numFmtId="0" fontId="12" fillId="2" borderId="3" xfId="0" applyFont="1" applyFill="1" applyBorder="1" applyAlignment="1" applyProtection="1">
      <alignment horizontal="center" vertical="center" textRotation="90" wrapText="1"/>
    </xf>
    <xf numFmtId="0" fontId="12" fillId="2" borderId="4" xfId="0" applyFont="1" applyFill="1" applyBorder="1" applyAlignment="1" applyProtection="1">
      <alignment horizontal="center" vertical="center" textRotation="90" wrapText="1"/>
    </xf>
    <xf numFmtId="0" fontId="12" fillId="2" borderId="5" xfId="0" applyFont="1" applyFill="1" applyBorder="1" applyAlignment="1" applyProtection="1">
      <alignment horizontal="center" vertical="center" textRotation="90" wrapText="1"/>
    </xf>
    <xf numFmtId="0" fontId="12" fillId="0" borderId="6" xfId="0" applyFont="1" applyFill="1" applyBorder="1" applyAlignment="1" applyProtection="1">
      <alignment horizontal="center" vertical="center" textRotation="90" wrapText="1"/>
    </xf>
    <xf numFmtId="0" fontId="11" fillId="2" borderId="7" xfId="0" applyFont="1" applyFill="1" applyBorder="1" applyAlignment="1" applyProtection="1">
      <alignment horizontal="center" vertical="center" textRotation="90" wrapText="1"/>
    </xf>
    <xf numFmtId="0" fontId="12" fillId="0" borderId="0" xfId="0" applyFont="1" applyFill="1" applyBorder="1" applyAlignment="1" applyProtection="1">
      <alignment horizontal="center" vertical="center" textRotation="90" wrapText="1"/>
    </xf>
    <xf numFmtId="0" fontId="12" fillId="2" borderId="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1" fontId="0" fillId="0" borderId="6" xfId="0" applyNumberFormat="1" applyBorder="1" applyAlignment="1">
      <alignment horizontal="center" vertical="center"/>
    </xf>
    <xf numFmtId="1" fontId="11" fillId="5" borderId="10" xfId="1" applyNumberFormat="1" applyFont="1" applyFill="1" applyBorder="1" applyAlignment="1">
      <alignment horizontal="center" vertical="center"/>
    </xf>
    <xf numFmtId="1" fontId="15" fillId="0" borderId="11"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center" vertical="center"/>
    </xf>
    <xf numFmtId="1" fontId="15" fillId="0" borderId="12" xfId="2" applyNumberFormat="1"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0" borderId="7" xfId="0" applyFont="1" applyBorder="1" applyAlignment="1" applyProtection="1">
      <alignment horizontal="left" vertical="center"/>
    </xf>
    <xf numFmtId="0" fontId="9" fillId="3" borderId="9" xfId="0" applyFont="1" applyFill="1" applyBorder="1" applyAlignment="1" applyProtection="1">
      <alignment horizontal="center" vertical="center"/>
    </xf>
    <xf numFmtId="0" fontId="16" fillId="3" borderId="9" xfId="0" applyFont="1" applyFill="1" applyBorder="1" applyAlignment="1" applyProtection="1">
      <alignment vertical="center"/>
    </xf>
    <xf numFmtId="1" fontId="17" fillId="5" borderId="6" xfId="0" applyNumberFormat="1" applyFont="1" applyFill="1" applyBorder="1" applyAlignment="1">
      <alignment horizontal="center" vertical="center"/>
    </xf>
    <xf numFmtId="1" fontId="9" fillId="4" borderId="6" xfId="3" applyNumberFormat="1" applyFont="1" applyFill="1" applyBorder="1" applyAlignment="1" applyProtection="1">
      <alignment horizontal="center" vertical="center"/>
    </xf>
    <xf numFmtId="0" fontId="9" fillId="2" borderId="9" xfId="0" applyFont="1" applyFill="1" applyBorder="1" applyAlignment="1" applyProtection="1">
      <alignment horizontal="left" vertical="center"/>
    </xf>
    <xf numFmtId="0" fontId="17" fillId="5" borderId="6" xfId="0" applyFont="1" applyFill="1" applyBorder="1" applyAlignment="1">
      <alignment horizontal="center" vertical="center"/>
    </xf>
    <xf numFmtId="1" fontId="18" fillId="3" borderId="11" xfId="3" applyNumberFormat="1" applyFont="1" applyFill="1" applyBorder="1" applyAlignment="1" applyProtection="1">
      <alignment horizontal="center" vertical="center"/>
    </xf>
    <xf numFmtId="9" fontId="8" fillId="0" borderId="16" xfId="3" applyNumberFormat="1" applyFont="1" applyFill="1" applyBorder="1" applyAlignment="1" applyProtection="1">
      <alignment horizontal="center" vertical="center"/>
    </xf>
    <xf numFmtId="164" fontId="8" fillId="2" borderId="16" xfId="4" applyNumberFormat="1" applyFont="1" applyFill="1" applyBorder="1" applyAlignment="1" applyProtection="1">
      <alignment horizontal="center" vertical="center"/>
    </xf>
    <xf numFmtId="10" fontId="8" fillId="2" borderId="16" xfId="4" applyNumberFormat="1" applyFont="1" applyFill="1" applyBorder="1" applyAlignment="1" applyProtection="1">
      <alignment horizontal="center" vertical="center"/>
    </xf>
    <xf numFmtId="1" fontId="19" fillId="0" borderId="0" xfId="2" applyNumberFormat="1" applyFont="1" applyFill="1" applyBorder="1" applyAlignment="1" applyProtection="1">
      <alignment horizontal="center" vertical="center"/>
    </xf>
    <xf numFmtId="0" fontId="0" fillId="0" borderId="0" xfId="0" applyFont="1"/>
    <xf numFmtId="165" fontId="9" fillId="3" borderId="8" xfId="0" applyNumberFormat="1" applyFont="1" applyFill="1" applyBorder="1" applyAlignment="1" applyProtection="1">
      <alignment horizontal="center" vertical="center"/>
    </xf>
    <xf numFmtId="166" fontId="15" fillId="0" borderId="0" xfId="0" applyNumberFormat="1" applyFont="1" applyFill="1" applyBorder="1" applyAlignment="1" applyProtection="1">
      <alignment horizontal="center" vertical="center"/>
    </xf>
    <xf numFmtId="165" fontId="9" fillId="0" borderId="8" xfId="0" applyNumberFormat="1" applyFont="1" applyFill="1" applyBorder="1" applyAlignment="1" applyProtection="1">
      <alignment horizontal="center" vertical="center"/>
    </xf>
    <xf numFmtId="0" fontId="8" fillId="0" borderId="0" xfId="0" applyFont="1" applyFill="1" applyBorder="1"/>
    <xf numFmtId="0" fontId="8" fillId="0" borderId="0" xfId="0" applyFont="1" applyFill="1"/>
    <xf numFmtId="0" fontId="0" fillId="0" borderId="0" xfId="0" applyFont="1" applyFill="1"/>
    <xf numFmtId="164" fontId="12" fillId="2" borderId="8" xfId="4" applyNumberFormat="1" applyFont="1" applyFill="1" applyBorder="1" applyAlignment="1" applyProtection="1">
      <alignment horizontal="center" vertical="center"/>
    </xf>
    <xf numFmtId="164" fontId="21" fillId="2" borderId="8" xfId="4" applyNumberFormat="1" applyFont="1" applyFill="1" applyBorder="1" applyAlignment="1" applyProtection="1">
      <alignment horizontal="center" vertical="center"/>
    </xf>
    <xf numFmtId="164" fontId="12" fillId="2" borderId="8" xfId="4" applyNumberFormat="1" applyFont="1" applyFill="1" applyBorder="1" applyAlignment="1" applyProtection="1">
      <alignment horizontal="center" vertical="center" wrapText="1"/>
    </xf>
    <xf numFmtId="1" fontId="11" fillId="0" borderId="11" xfId="3" applyNumberFormat="1" applyFont="1" applyFill="1" applyBorder="1" applyAlignment="1" applyProtection="1">
      <alignment horizontal="center" vertical="center"/>
    </xf>
    <xf numFmtId="1" fontId="11" fillId="0" borderId="6" xfId="3" applyNumberFormat="1" applyFont="1" applyFill="1" applyBorder="1" applyAlignment="1" applyProtection="1">
      <alignment horizontal="center" vertical="center"/>
    </xf>
    <xf numFmtId="1" fontId="11" fillId="0" borderId="20"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center" vertical="center"/>
    </xf>
    <xf numFmtId="1" fontId="11" fillId="0" borderId="21"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1" fontId="11" fillId="0" borderId="22" xfId="2" applyNumberFormat="1" applyFont="1" applyFill="1" applyBorder="1" applyAlignment="1" applyProtection="1">
      <alignment horizontal="center" vertical="center"/>
    </xf>
    <xf numFmtId="0" fontId="22" fillId="0" borderId="0" xfId="0" applyFont="1" applyFill="1"/>
    <xf numFmtId="165" fontId="15" fillId="0" borderId="6" xfId="0" applyNumberFormat="1" applyFont="1" applyFill="1" applyBorder="1" applyAlignment="1" applyProtection="1">
      <alignment horizontal="center" vertical="center"/>
    </xf>
    <xf numFmtId="165" fontId="15" fillId="0" borderId="23" xfId="0" applyNumberFormat="1" applyFont="1" applyFill="1" applyBorder="1" applyAlignment="1" applyProtection="1">
      <alignment horizontal="center" vertical="center"/>
    </xf>
    <xf numFmtId="0" fontId="8" fillId="0" borderId="6" xfId="0" applyFont="1" applyFill="1" applyBorder="1"/>
    <xf numFmtId="0" fontId="0" fillId="0" borderId="6" xfId="0" applyFont="1" applyBorder="1"/>
    <xf numFmtId="0" fontId="8" fillId="0" borderId="6" xfId="0" applyFont="1" applyBorder="1"/>
    <xf numFmtId="0" fontId="0" fillId="0" borderId="6" xfId="0" applyBorder="1"/>
    <xf numFmtId="0" fontId="8" fillId="2" borderId="0" xfId="0" applyFont="1" applyFill="1" applyBorder="1" applyProtection="1"/>
    <xf numFmtId="0" fontId="10" fillId="2" borderId="0" xfId="0" applyFont="1" applyFill="1" applyBorder="1" applyAlignment="1" applyProtection="1">
      <alignment horizontal="center" vertical="center"/>
    </xf>
    <xf numFmtId="0" fontId="8" fillId="0" borderId="0" xfId="0" applyFont="1" applyBorder="1" applyAlignment="1">
      <alignment horizontal="right"/>
    </xf>
    <xf numFmtId="0" fontId="12" fillId="0" borderId="0" xfId="0" applyFont="1" applyBorder="1" applyAlignment="1">
      <alignment horizontal="left"/>
    </xf>
    <xf numFmtId="0" fontId="14" fillId="0" borderId="0" xfId="5"/>
    <xf numFmtId="0" fontId="14" fillId="0" borderId="0" xfId="5" applyAlignment="1">
      <alignment horizontal="center" vertical="center"/>
    </xf>
    <xf numFmtId="0" fontId="14" fillId="0" borderId="0" xfId="5" applyAlignment="1">
      <alignment vertical="center"/>
    </xf>
    <xf numFmtId="0" fontId="24" fillId="2" borderId="0" xfId="5" applyFont="1" applyFill="1" applyBorder="1" applyAlignment="1" applyProtection="1">
      <alignment horizontal="center" vertical="center"/>
    </xf>
    <xf numFmtId="0" fontId="24" fillId="2" borderId="0" xfId="5" applyFont="1" applyFill="1" applyBorder="1" applyAlignment="1" applyProtection="1">
      <alignment horizontal="left" vertical="center"/>
    </xf>
    <xf numFmtId="0" fontId="26" fillId="0" borderId="6" xfId="5" applyFont="1" applyFill="1" applyBorder="1" applyAlignment="1" applyProtection="1">
      <alignment horizontal="center" vertical="center" wrapText="1"/>
    </xf>
    <xf numFmtId="0" fontId="32" fillId="0" borderId="6" xfId="5" applyFont="1" applyBorder="1" applyAlignment="1">
      <alignment horizontal="center" vertical="center" wrapText="1"/>
    </xf>
    <xf numFmtId="0" fontId="26" fillId="0" borderId="23" xfId="5" applyFont="1" applyFill="1" applyBorder="1" applyAlignment="1" applyProtection="1">
      <alignment horizontal="center" vertical="center" textRotation="90" wrapText="1"/>
    </xf>
    <xf numFmtId="0" fontId="35" fillId="0" borderId="6" xfId="5" applyFont="1" applyBorder="1" applyAlignment="1">
      <alignment horizontal="center" vertical="center"/>
    </xf>
    <xf numFmtId="0" fontId="35" fillId="0" borderId="6" xfId="5" applyFont="1" applyBorder="1"/>
    <xf numFmtId="1" fontId="14" fillId="0" borderId="6" xfId="5" applyNumberFormat="1" applyBorder="1" applyAlignment="1">
      <alignment horizontal="center" vertical="center"/>
    </xf>
    <xf numFmtId="1" fontId="36" fillId="5" borderId="6" xfId="2" applyNumberFormat="1" applyFont="1" applyFill="1" applyBorder="1" applyAlignment="1" applyProtection="1">
      <alignment horizontal="center" vertical="center"/>
    </xf>
    <xf numFmtId="1" fontId="36" fillId="0" borderId="6" xfId="2" applyNumberFormat="1" applyFont="1" applyFill="1" applyBorder="1" applyAlignment="1" applyProtection="1">
      <alignment horizontal="center" vertical="center"/>
    </xf>
    <xf numFmtId="1" fontId="36" fillId="6" borderId="6" xfId="2" applyNumberFormat="1" applyFont="1" applyFill="1" applyBorder="1" applyAlignment="1" applyProtection="1">
      <alignment horizontal="center" vertical="center"/>
    </xf>
    <xf numFmtId="167" fontId="14" fillId="0" borderId="6" xfId="5" applyNumberFormat="1" applyBorder="1" applyAlignment="1">
      <alignment horizontal="center" vertical="center"/>
    </xf>
    <xf numFmtId="167" fontId="28" fillId="0" borderId="6" xfId="5" applyNumberFormat="1" applyFont="1" applyFill="1" applyBorder="1" applyAlignment="1" applyProtection="1">
      <alignment horizontal="center" vertical="center"/>
    </xf>
    <xf numFmtId="0" fontId="14" fillId="0" borderId="6" xfId="5" applyBorder="1" applyAlignment="1">
      <alignment horizontal="center"/>
    </xf>
    <xf numFmtId="167" fontId="37" fillId="0" borderId="6" xfId="5" applyNumberFormat="1" applyFont="1" applyFill="1" applyBorder="1" applyAlignment="1">
      <alignment horizontal="center" vertical="center"/>
    </xf>
    <xf numFmtId="0" fontId="8" fillId="0" borderId="25" xfId="6" applyFont="1" applyFill="1" applyBorder="1" applyAlignment="1">
      <alignment horizontal="center" vertical="center"/>
    </xf>
    <xf numFmtId="0" fontId="14" fillId="0" borderId="6" xfId="5" applyBorder="1" applyAlignment="1">
      <alignment horizontal="center" vertical="center"/>
    </xf>
    <xf numFmtId="0" fontId="14" fillId="0" borderId="6" xfId="5" applyBorder="1"/>
    <xf numFmtId="0" fontId="39" fillId="0" borderId="6" xfId="5" applyFont="1" applyFill="1" applyBorder="1" applyAlignment="1" applyProtection="1">
      <alignment horizontal="center" vertical="center"/>
    </xf>
    <xf numFmtId="0" fontId="14" fillId="0" borderId="6" xfId="5" applyFill="1" applyBorder="1" applyAlignment="1">
      <alignment horizontal="center" vertical="center"/>
    </xf>
    <xf numFmtId="0" fontId="14" fillId="0" borderId="0" xfId="5" applyFill="1"/>
    <xf numFmtId="0" fontId="8" fillId="0" borderId="27" xfId="6" applyFont="1" applyFill="1" applyBorder="1" applyAlignment="1">
      <alignment horizontal="center" vertical="center"/>
    </xf>
    <xf numFmtId="1" fontId="31" fillId="5" borderId="6" xfId="5" applyNumberFormat="1" applyFont="1" applyFill="1" applyBorder="1" applyAlignment="1">
      <alignment horizontal="center" vertical="center"/>
    </xf>
    <xf numFmtId="1" fontId="40" fillId="5" borderId="6" xfId="2" applyNumberFormat="1" applyFont="1" applyFill="1" applyBorder="1" applyAlignment="1" applyProtection="1">
      <alignment horizontal="center" vertical="center"/>
    </xf>
    <xf numFmtId="1" fontId="40" fillId="6" borderId="6" xfId="2" applyNumberFormat="1" applyFont="1" applyFill="1" applyBorder="1" applyAlignment="1" applyProtection="1">
      <alignment horizontal="center" vertical="center"/>
    </xf>
    <xf numFmtId="167" fontId="32" fillId="5" borderId="6" xfId="5" applyNumberFormat="1" applyFont="1" applyFill="1" applyBorder="1" applyAlignment="1">
      <alignment horizontal="center" vertical="center"/>
    </xf>
    <xf numFmtId="167" fontId="31" fillId="5" borderId="6" xfId="5" applyNumberFormat="1" applyFont="1" applyFill="1" applyBorder="1" applyAlignment="1">
      <alignment horizontal="center" vertical="center"/>
    </xf>
    <xf numFmtId="167" fontId="31" fillId="5" borderId="0" xfId="5" applyNumberFormat="1" applyFont="1" applyFill="1" applyAlignment="1">
      <alignment horizontal="center" vertical="center"/>
    </xf>
    <xf numFmtId="167" fontId="31" fillId="0" borderId="0" xfId="5" applyNumberFormat="1" applyFont="1" applyAlignment="1">
      <alignment horizontal="center" vertical="center"/>
    </xf>
    <xf numFmtId="167" fontId="32" fillId="0" borderId="6" xfId="5" applyNumberFormat="1" applyFont="1" applyBorder="1" applyAlignment="1">
      <alignment horizontal="center" vertical="center"/>
    </xf>
    <xf numFmtId="1" fontId="32" fillId="0" borderId="6" xfId="5" applyNumberFormat="1" applyFont="1" applyBorder="1" applyAlignment="1">
      <alignment horizontal="center" vertical="center"/>
    </xf>
    <xf numFmtId="167" fontId="31" fillId="0" borderId="6" xfId="5" applyNumberFormat="1" applyFont="1" applyFill="1" applyBorder="1" applyAlignment="1">
      <alignment horizontal="center" vertical="center"/>
    </xf>
    <xf numFmtId="0" fontId="14" fillId="0" borderId="25" xfId="5" applyBorder="1"/>
    <xf numFmtId="0" fontId="31" fillId="5" borderId="6" xfId="5" applyFont="1" applyFill="1" applyBorder="1" applyAlignment="1">
      <alignment horizontal="center" vertical="center"/>
    </xf>
    <xf numFmtId="1" fontId="33" fillId="5" borderId="6" xfId="2" applyNumberFormat="1" applyFont="1" applyFill="1" applyBorder="1" applyAlignment="1" applyProtection="1">
      <alignment horizontal="center" vertical="center"/>
    </xf>
    <xf numFmtId="1" fontId="33" fillId="6" borderId="6" xfId="2" applyNumberFormat="1" applyFont="1" applyFill="1" applyBorder="1" applyAlignment="1" applyProtection="1">
      <alignment horizontal="center" vertical="center"/>
    </xf>
    <xf numFmtId="0" fontId="31" fillId="5" borderId="0" xfId="5" applyFont="1" applyFill="1" applyAlignment="1">
      <alignment horizontal="center" vertical="center"/>
    </xf>
    <xf numFmtId="0" fontId="31" fillId="0" borderId="0" xfId="5" applyFont="1" applyAlignment="1">
      <alignment horizontal="center" vertical="center"/>
    </xf>
    <xf numFmtId="1" fontId="35" fillId="0" borderId="6" xfId="5" applyNumberFormat="1" applyFont="1" applyFill="1" applyBorder="1" applyAlignment="1">
      <alignment horizontal="center" vertical="center"/>
    </xf>
    <xf numFmtId="1" fontId="43" fillId="0" borderId="6" xfId="2" applyNumberFormat="1" applyFont="1" applyFill="1" applyBorder="1" applyAlignment="1" applyProtection="1">
      <alignment horizontal="center" vertical="center"/>
    </xf>
    <xf numFmtId="0" fontId="35" fillId="0" borderId="6" xfId="5" applyFont="1" applyFill="1" applyBorder="1" applyAlignment="1">
      <alignment vertical="center"/>
    </xf>
    <xf numFmtId="167" fontId="44" fillId="0" borderId="6" xfId="5" applyNumberFormat="1" applyFont="1" applyFill="1" applyBorder="1" applyAlignment="1" applyProtection="1">
      <alignment horizontal="center" vertical="center"/>
    </xf>
    <xf numFmtId="167" fontId="39" fillId="0" borderId="6" xfId="5" applyNumberFormat="1" applyFont="1" applyFill="1" applyBorder="1" applyAlignment="1" applyProtection="1">
      <alignment horizontal="center" vertical="center"/>
    </xf>
    <xf numFmtId="0" fontId="45" fillId="0" borderId="6" xfId="6" applyFont="1" applyFill="1" applyBorder="1" applyAlignment="1">
      <alignment horizontal="center" vertical="center"/>
    </xf>
    <xf numFmtId="167" fontId="35" fillId="0" borderId="6" xfId="5" applyNumberFormat="1" applyFont="1" applyFill="1" applyBorder="1" applyAlignment="1">
      <alignment horizontal="center" vertical="center"/>
    </xf>
    <xf numFmtId="1" fontId="43" fillId="0" borderId="22" xfId="2" applyNumberFormat="1" applyFont="1" applyFill="1" applyBorder="1" applyAlignment="1" applyProtection="1">
      <alignment horizontal="center" vertical="center"/>
    </xf>
    <xf numFmtId="0" fontId="35" fillId="0" borderId="0" xfId="5" applyFont="1" applyFill="1" applyAlignment="1">
      <alignment vertical="center"/>
    </xf>
    <xf numFmtId="1" fontId="46" fillId="0" borderId="22" xfId="5" applyNumberFormat="1" applyFont="1" applyBorder="1" applyAlignment="1">
      <alignment horizontal="center" vertical="center"/>
    </xf>
    <xf numFmtId="164" fontId="46" fillId="0" borderId="16" xfId="7" applyNumberFormat="1" applyFont="1" applyFill="1" applyBorder="1" applyAlignment="1">
      <alignment horizontal="center" vertical="center"/>
    </xf>
    <xf numFmtId="1" fontId="46" fillId="0" borderId="21" xfId="5" applyNumberFormat="1" applyFont="1" applyBorder="1" applyAlignment="1">
      <alignment horizontal="center" vertical="center"/>
    </xf>
    <xf numFmtId="0" fontId="47" fillId="0" borderId="27" xfId="5" applyFont="1" applyFill="1" applyBorder="1" applyAlignment="1">
      <alignment horizontal="center" vertical="center"/>
    </xf>
    <xf numFmtId="0" fontId="32" fillId="0" borderId="0" xfId="5" applyFont="1" applyFill="1" applyBorder="1" applyAlignment="1">
      <alignment horizontal="center" vertical="center"/>
    </xf>
    <xf numFmtId="0" fontId="32" fillId="0" borderId="0" xfId="5" applyFont="1" applyFill="1"/>
    <xf numFmtId="0" fontId="50" fillId="0" borderId="6" xfId="5" applyFont="1" applyBorder="1" applyAlignment="1">
      <alignment horizontal="center" vertical="center"/>
    </xf>
    <xf numFmtId="0" fontId="50" fillId="0" borderId="6" xfId="5" applyFont="1" applyBorder="1"/>
    <xf numFmtId="2" fontId="44" fillId="0" borderId="6" xfId="5" applyNumberFormat="1" applyFont="1" applyFill="1" applyBorder="1" applyAlignment="1" applyProtection="1">
      <alignment horizontal="center" vertical="center"/>
    </xf>
    <xf numFmtId="0" fontId="50" fillId="0" borderId="0" xfId="5" applyFont="1"/>
    <xf numFmtId="1" fontId="43" fillId="0" borderId="0" xfId="2" applyNumberFormat="1" applyFont="1" applyFill="1" applyBorder="1" applyAlignment="1" applyProtection="1">
      <alignment horizontal="center" vertical="center"/>
    </xf>
    <xf numFmtId="1" fontId="37" fillId="0" borderId="0" xfId="5" applyNumberFormat="1" applyFont="1" applyBorder="1" applyAlignment="1">
      <alignment horizontal="center" vertical="center"/>
    </xf>
    <xf numFmtId="0" fontId="50" fillId="0" borderId="0" xfId="5" applyFont="1" applyBorder="1"/>
    <xf numFmtId="1" fontId="37" fillId="0" borderId="6" xfId="1" applyNumberFormat="1" applyFont="1" applyFill="1" applyBorder="1" applyAlignment="1">
      <alignment horizontal="center" vertical="center"/>
    </xf>
    <xf numFmtId="0" fontId="48" fillId="0" borderId="6" xfId="8" applyFont="1" applyFill="1" applyBorder="1" applyAlignment="1" applyProtection="1">
      <alignment horizontal="center" vertical="center"/>
      <protection locked="0"/>
    </xf>
    <xf numFmtId="1" fontId="37" fillId="0" borderId="6" xfId="5" applyNumberFormat="1" applyFont="1" applyFill="1" applyBorder="1" applyAlignment="1">
      <alignment horizontal="center" vertical="center"/>
    </xf>
    <xf numFmtId="0" fontId="37" fillId="0" borderId="6" xfId="5" applyFont="1" applyFill="1" applyBorder="1" applyAlignment="1">
      <alignment horizontal="center" vertical="center"/>
    </xf>
    <xf numFmtId="0" fontId="14" fillId="0" borderId="6" xfId="5" applyFont="1" applyFill="1" applyBorder="1"/>
    <xf numFmtId="167" fontId="48" fillId="0" borderId="6" xfId="5" applyNumberFormat="1" applyFont="1" applyFill="1" applyBorder="1" applyAlignment="1" applyProtection="1">
      <alignment horizontal="center" vertical="center"/>
    </xf>
    <xf numFmtId="1" fontId="48" fillId="0" borderId="6" xfId="5" applyNumberFormat="1" applyFont="1" applyFill="1" applyBorder="1" applyAlignment="1" applyProtection="1">
      <alignment horizontal="center" vertical="center"/>
    </xf>
    <xf numFmtId="0" fontId="3" fillId="0" borderId="6" xfId="5" applyFont="1" applyFill="1" applyBorder="1" applyAlignment="1">
      <alignment horizontal="center" vertical="center"/>
    </xf>
    <xf numFmtId="0" fontId="38" fillId="0" borderId="6" xfId="5" applyFont="1" applyFill="1" applyBorder="1" applyAlignment="1">
      <alignment horizontal="center" vertical="center"/>
    </xf>
    <xf numFmtId="0" fontId="14" fillId="0" borderId="0" xfId="5" applyFont="1" applyFill="1"/>
    <xf numFmtId="1" fontId="37" fillId="0" borderId="0" xfId="5" applyNumberFormat="1" applyFont="1" applyFill="1" applyBorder="1" applyAlignment="1">
      <alignment horizontal="center" vertical="center"/>
    </xf>
    <xf numFmtId="0" fontId="51" fillId="0" borderId="0" xfId="5" applyFont="1" applyFill="1" applyBorder="1" applyAlignment="1">
      <alignment horizontal="center" vertical="center"/>
    </xf>
    <xf numFmtId="0" fontId="14" fillId="0" borderId="0" xfId="5" applyFont="1" applyFill="1" applyBorder="1"/>
    <xf numFmtId="0" fontId="48" fillId="0" borderId="0" xfId="5" applyFont="1" applyFill="1" applyBorder="1" applyAlignment="1" applyProtection="1">
      <alignment horizontal="center" vertical="center" wrapText="1"/>
    </xf>
    <xf numFmtId="1" fontId="37" fillId="0" borderId="0" xfId="1" applyNumberFormat="1" applyFont="1" applyFill="1" applyBorder="1" applyAlignment="1">
      <alignment horizontal="center" vertical="center"/>
    </xf>
    <xf numFmtId="0" fontId="48" fillId="0" borderId="0" xfId="8" applyFont="1" applyFill="1" applyBorder="1" applyAlignment="1" applyProtection="1">
      <alignment horizontal="center" vertical="center"/>
      <protection locked="0"/>
    </xf>
    <xf numFmtId="167" fontId="48" fillId="0" borderId="0" xfId="5" applyNumberFormat="1" applyFont="1" applyFill="1" applyBorder="1" applyAlignment="1" applyProtection="1">
      <alignment horizontal="center" vertical="center"/>
    </xf>
    <xf numFmtId="1" fontId="48" fillId="0" borderId="0" xfId="5" applyNumberFormat="1" applyFont="1" applyFill="1" applyBorder="1" applyAlignment="1" applyProtection="1">
      <alignment horizontal="center" vertical="center"/>
    </xf>
    <xf numFmtId="0" fontId="48" fillId="0" borderId="0" xfId="5" applyFont="1" applyFill="1" applyBorder="1" applyAlignment="1" applyProtection="1">
      <alignment horizontal="center" vertical="center"/>
    </xf>
    <xf numFmtId="0" fontId="37" fillId="0" borderId="0" xfId="5" applyFont="1" applyFill="1" applyBorder="1" applyAlignment="1">
      <alignment horizontal="center" vertical="center"/>
    </xf>
    <xf numFmtId="0" fontId="3" fillId="0" borderId="0" xfId="5" applyFont="1" applyFill="1" applyBorder="1" applyAlignment="1">
      <alignment horizontal="center" vertical="center"/>
    </xf>
    <xf numFmtId="167" fontId="37" fillId="0" borderId="0" xfId="5" applyNumberFormat="1" applyFont="1" applyFill="1" applyBorder="1" applyAlignment="1">
      <alignment horizontal="center" vertical="center"/>
    </xf>
    <xf numFmtId="0" fontId="38" fillId="0" borderId="0" xfId="5" applyFont="1" applyFill="1" applyBorder="1" applyAlignment="1">
      <alignment horizontal="center" vertical="center"/>
    </xf>
    <xf numFmtId="0" fontId="52" fillId="0" borderId="0" xfId="5" applyFont="1"/>
    <xf numFmtId="0" fontId="14" fillId="0" borderId="0" xfId="5" applyFont="1" applyFill="1" applyBorder="1" applyAlignment="1">
      <alignment horizontal="center" vertical="center"/>
    </xf>
    <xf numFmtId="0" fontId="14" fillId="0" borderId="0" xfId="5" applyBorder="1"/>
    <xf numFmtId="0" fontId="35" fillId="0" borderId="0" xfId="5" applyFont="1" applyAlignment="1">
      <alignment horizontal="left" vertical="center"/>
    </xf>
    <xf numFmtId="0" fontId="32" fillId="0" borderId="0" xfId="5" applyFont="1" applyBorder="1" applyAlignment="1">
      <alignment horizontal="center" vertical="center"/>
    </xf>
    <xf numFmtId="167" fontId="14" fillId="0" borderId="0" xfId="5" applyNumberFormat="1" applyFont="1" applyBorder="1" applyAlignment="1">
      <alignment horizontal="center" vertical="center"/>
    </xf>
    <xf numFmtId="0" fontId="46" fillId="0" borderId="6" xfId="5" applyFont="1" applyBorder="1" applyAlignment="1">
      <alignment horizontal="center" vertical="center"/>
    </xf>
    <xf numFmtId="0" fontId="46" fillId="7" borderId="6" xfId="5" applyFont="1" applyFill="1" applyBorder="1" applyAlignment="1">
      <alignment horizontal="center" vertical="center"/>
    </xf>
    <xf numFmtId="167" fontId="31" fillId="0" borderId="6" xfId="5" applyNumberFormat="1" applyFont="1" applyBorder="1" applyAlignment="1">
      <alignment horizontal="center" vertical="center"/>
    </xf>
    <xf numFmtId="167" fontId="31" fillId="7" borderId="6" xfId="5" applyNumberFormat="1" applyFont="1" applyFill="1" applyBorder="1" applyAlignment="1">
      <alignment horizontal="center" vertical="center"/>
    </xf>
    <xf numFmtId="0" fontId="8" fillId="0" borderId="6" xfId="5" applyFont="1" applyFill="1" applyBorder="1" applyAlignment="1">
      <alignment horizontal="center" vertical="center"/>
    </xf>
    <xf numFmtId="164" fontId="32" fillId="0" borderId="6" xfId="7" applyNumberFormat="1" applyFont="1" applyFill="1" applyBorder="1" applyAlignment="1">
      <alignment horizontal="center" vertical="center" wrapText="1"/>
    </xf>
    <xf numFmtId="167" fontId="37" fillId="0" borderId="6" xfId="2" applyNumberFormat="1" applyFont="1" applyFill="1" applyBorder="1" applyAlignment="1">
      <alignment horizontal="center" vertical="center"/>
    </xf>
    <xf numFmtId="0" fontId="14" fillId="0" borderId="0" xfId="5" applyAlignment="1">
      <alignment horizontal="center"/>
    </xf>
    <xf numFmtId="0" fontId="3" fillId="0" borderId="0" xfId="9"/>
    <xf numFmtId="0" fontId="3" fillId="0" borderId="0" xfId="9" applyBorder="1"/>
    <xf numFmtId="0" fontId="54" fillId="0" borderId="0" xfId="9" applyFont="1" applyBorder="1" applyAlignment="1">
      <alignment horizontal="left"/>
    </xf>
    <xf numFmtId="0" fontId="3" fillId="0" borderId="0" xfId="9" applyBorder="1" applyAlignment="1">
      <alignment horizontal="right"/>
    </xf>
    <xf numFmtId="0" fontId="8" fillId="0" borderId="0" xfId="9" applyFont="1"/>
    <xf numFmtId="0" fontId="8" fillId="0" borderId="0" xfId="9" applyFont="1" applyBorder="1" applyAlignment="1">
      <alignment horizontal="center"/>
    </xf>
    <xf numFmtId="165" fontId="15" fillId="0" borderId="0" xfId="9" applyNumberFormat="1" applyFont="1" applyFill="1" applyBorder="1" applyAlignment="1" applyProtection="1">
      <alignment horizontal="center" vertical="center"/>
    </xf>
    <xf numFmtId="0" fontId="8" fillId="0" borderId="0" xfId="9" applyFont="1" applyBorder="1"/>
    <xf numFmtId="0" fontId="10" fillId="2" borderId="0" xfId="9" applyFont="1" applyFill="1" applyBorder="1" applyAlignment="1" applyProtection="1">
      <alignment horizontal="center" vertical="center"/>
    </xf>
    <xf numFmtId="0" fontId="8" fillId="2" borderId="0" xfId="9" applyFont="1" applyFill="1" applyBorder="1" applyProtection="1"/>
    <xf numFmtId="0" fontId="3" fillId="0" borderId="0" xfId="9" applyFont="1"/>
    <xf numFmtId="0" fontId="8" fillId="0" borderId="25" xfId="9" applyFont="1" applyBorder="1"/>
    <xf numFmtId="0" fontId="8" fillId="0" borderId="6" xfId="9" applyFont="1" applyBorder="1" applyAlignment="1">
      <alignment horizontal="center"/>
    </xf>
    <xf numFmtId="168" fontId="15" fillId="0" borderId="6" xfId="9" applyNumberFormat="1" applyFont="1" applyFill="1" applyBorder="1" applyAlignment="1" applyProtection="1">
      <alignment horizontal="center" vertical="center"/>
    </xf>
    <xf numFmtId="165" fontId="15" fillId="0" borderId="6" xfId="9" applyNumberFormat="1" applyFont="1" applyFill="1" applyBorder="1" applyAlignment="1" applyProtection="1">
      <alignment horizontal="center" vertical="center"/>
    </xf>
    <xf numFmtId="0" fontId="8" fillId="0" borderId="6" xfId="9" applyFont="1" applyBorder="1"/>
    <xf numFmtId="164" fontId="12" fillId="2" borderId="22" xfId="10" applyNumberFormat="1" applyFont="1" applyFill="1" applyBorder="1" applyAlignment="1" applyProtection="1">
      <alignment horizontal="center" vertical="center"/>
    </xf>
    <xf numFmtId="167" fontId="12" fillId="2" borderId="6" xfId="10" applyNumberFormat="1" applyFont="1" applyFill="1" applyBorder="1" applyAlignment="1" applyProtection="1">
      <alignment horizontal="center" vertical="center"/>
    </xf>
    <xf numFmtId="164" fontId="12" fillId="2" borderId="6" xfId="10" applyNumberFormat="1" applyFont="1" applyFill="1" applyBorder="1" applyAlignment="1" applyProtection="1">
      <alignment horizontal="center" vertical="center"/>
    </xf>
    <xf numFmtId="0" fontId="8" fillId="0" borderId="0" xfId="9" applyFont="1" applyFill="1" applyBorder="1"/>
    <xf numFmtId="167" fontId="8" fillId="0" borderId="6" xfId="1" applyNumberFormat="1" applyFont="1" applyFill="1" applyBorder="1" applyAlignment="1">
      <alignment horizontal="center" vertical="center"/>
    </xf>
    <xf numFmtId="165" fontId="15" fillId="0" borderId="23" xfId="9" applyNumberFormat="1" applyFont="1" applyFill="1" applyBorder="1" applyAlignment="1" applyProtection="1">
      <alignment horizontal="center" vertical="center"/>
    </xf>
    <xf numFmtId="10" fontId="56" fillId="2" borderId="16" xfId="4" applyNumberFormat="1" applyFont="1" applyFill="1" applyBorder="1" applyAlignment="1" applyProtection="1">
      <alignment horizontal="center" vertical="center"/>
    </xf>
    <xf numFmtId="164" fontId="12" fillId="2" borderId="8" xfId="10" applyNumberFormat="1" applyFont="1" applyFill="1" applyBorder="1" applyAlignment="1" applyProtection="1">
      <alignment horizontal="center" vertical="center"/>
    </xf>
    <xf numFmtId="164" fontId="12" fillId="2" borderId="8" xfId="10" applyNumberFormat="1" applyFont="1" applyFill="1" applyBorder="1" applyAlignment="1" applyProtection="1">
      <alignment horizontal="center" vertical="center" wrapText="1"/>
    </xf>
    <xf numFmtId="164" fontId="21" fillId="2" borderId="8" xfId="10" applyNumberFormat="1" applyFont="1" applyFill="1" applyBorder="1" applyAlignment="1" applyProtection="1">
      <alignment horizontal="center" vertical="center"/>
    </xf>
    <xf numFmtId="0" fontId="3" fillId="0" borderId="0" xfId="9" applyFont="1" applyFill="1"/>
    <xf numFmtId="0" fontId="8" fillId="0" borderId="0" xfId="9" applyFont="1" applyFill="1"/>
    <xf numFmtId="165" fontId="9" fillId="0" borderId="8" xfId="9" applyNumberFormat="1" applyFont="1" applyFill="1" applyBorder="1" applyAlignment="1" applyProtection="1">
      <alignment horizontal="center" vertical="center"/>
    </xf>
    <xf numFmtId="0" fontId="57" fillId="0" borderId="0" xfId="9" applyFont="1"/>
    <xf numFmtId="1" fontId="58" fillId="8" borderId="28" xfId="2" applyNumberFormat="1" applyFont="1" applyFill="1" applyBorder="1" applyAlignment="1" applyProtection="1">
      <alignment horizontal="center" vertical="center"/>
    </xf>
    <xf numFmtId="167" fontId="12" fillId="5" borderId="6" xfId="1" applyNumberFormat="1" applyFont="1" applyFill="1" applyBorder="1" applyAlignment="1">
      <alignment horizontal="center" vertical="center"/>
    </xf>
    <xf numFmtId="167" fontId="12" fillId="5" borderId="10" xfId="1" applyNumberFormat="1" applyFont="1" applyFill="1" applyBorder="1" applyAlignment="1">
      <alignment horizontal="center" vertical="center"/>
    </xf>
    <xf numFmtId="0" fontId="17" fillId="5" borderId="6" xfId="9" applyFont="1" applyFill="1" applyBorder="1" applyAlignment="1">
      <alignment horizontal="center" vertical="center"/>
    </xf>
    <xf numFmtId="1" fontId="44" fillId="0" borderId="29" xfId="2" applyNumberFormat="1" applyFont="1" applyFill="1" applyBorder="1" applyAlignment="1" applyProtection="1">
      <alignment horizontal="center" vertical="center"/>
    </xf>
    <xf numFmtId="1" fontId="3" fillId="0" borderId="6" xfId="9" applyNumberFormat="1" applyBorder="1" applyAlignment="1">
      <alignment horizontal="center" vertical="center"/>
    </xf>
    <xf numFmtId="0" fontId="12" fillId="2" borderId="9" xfId="9" applyFont="1" applyFill="1" applyBorder="1" applyAlignment="1" applyProtection="1">
      <alignment horizontal="left" vertical="center"/>
    </xf>
    <xf numFmtId="0" fontId="12" fillId="2" borderId="9" xfId="9" applyFont="1" applyFill="1" applyBorder="1" applyAlignment="1" applyProtection="1">
      <alignment horizontal="center" vertical="center"/>
    </xf>
    <xf numFmtId="0" fontId="26" fillId="9" borderId="6" xfId="9" applyFont="1" applyFill="1" applyBorder="1" applyAlignment="1" applyProtection="1">
      <alignment horizontal="center" vertical="center"/>
    </xf>
    <xf numFmtId="167" fontId="8" fillId="5" borderId="6" xfId="1" applyNumberFormat="1" applyFont="1" applyFill="1" applyBorder="1" applyAlignment="1">
      <alignment horizontal="center" vertical="center"/>
    </xf>
    <xf numFmtId="1" fontId="17" fillId="5" borderId="6" xfId="9" applyNumberFormat="1" applyFont="1" applyFill="1" applyBorder="1" applyAlignment="1">
      <alignment horizontal="center" vertical="center"/>
    </xf>
    <xf numFmtId="0" fontId="12" fillId="3" borderId="9" xfId="9" applyFont="1" applyFill="1" applyBorder="1" applyAlignment="1" applyProtection="1">
      <alignment vertical="center"/>
    </xf>
    <xf numFmtId="0" fontId="12" fillId="3" borderId="9" xfId="9" applyFont="1" applyFill="1" applyBorder="1" applyAlignment="1" applyProtection="1">
      <alignment horizontal="center" vertical="center"/>
    </xf>
    <xf numFmtId="1" fontId="44" fillId="0" borderId="28" xfId="2" applyNumberFormat="1" applyFont="1" applyFill="1" applyBorder="1" applyAlignment="1" applyProtection="1">
      <alignment horizontal="center" vertical="center"/>
    </xf>
    <xf numFmtId="0" fontId="12" fillId="0" borderId="7" xfId="9" applyFont="1" applyBorder="1" applyAlignment="1" applyProtection="1">
      <alignment horizontal="left" vertical="center"/>
    </xf>
    <xf numFmtId="1" fontId="44" fillId="0" borderId="30" xfId="2" applyNumberFormat="1" applyFont="1" applyFill="1" applyBorder="1" applyAlignment="1" applyProtection="1">
      <alignment horizontal="center" vertical="center"/>
    </xf>
    <xf numFmtId="0" fontId="12" fillId="2" borderId="7" xfId="9" applyFont="1" applyFill="1" applyBorder="1" applyAlignment="1" applyProtection="1">
      <alignment horizontal="left" vertical="center"/>
    </xf>
    <xf numFmtId="0" fontId="12" fillId="2" borderId="14" xfId="9" applyFont="1" applyFill="1" applyBorder="1" applyAlignment="1" applyProtection="1">
      <alignment horizontal="center" vertical="center"/>
    </xf>
    <xf numFmtId="0" fontId="12" fillId="2" borderId="13" xfId="9" applyFont="1" applyFill="1" applyBorder="1" applyAlignment="1" applyProtection="1">
      <alignment horizontal="center" vertical="center"/>
    </xf>
    <xf numFmtId="0" fontId="13" fillId="0" borderId="6" xfId="9" applyFont="1" applyFill="1" applyBorder="1" applyAlignment="1" applyProtection="1">
      <alignment horizontal="center" vertical="center" wrapText="1"/>
    </xf>
    <xf numFmtId="0" fontId="12" fillId="2" borderId="7" xfId="9" applyFont="1" applyFill="1" applyBorder="1" applyAlignment="1" applyProtection="1">
      <alignment horizontal="center" vertical="center" wrapText="1"/>
    </xf>
    <xf numFmtId="0" fontId="12" fillId="2" borderId="13" xfId="9" applyFont="1" applyFill="1" applyBorder="1" applyAlignment="1" applyProtection="1">
      <alignment horizontal="center" vertical="center" wrapText="1"/>
    </xf>
    <xf numFmtId="0" fontId="12" fillId="2" borderId="31" xfId="9" applyFont="1" applyFill="1" applyBorder="1" applyAlignment="1" applyProtection="1">
      <alignment horizontal="center" vertical="center" wrapText="1"/>
    </xf>
    <xf numFmtId="0" fontId="12" fillId="2" borderId="16" xfId="9" applyFont="1" applyFill="1" applyBorder="1" applyAlignment="1" applyProtection="1">
      <alignment horizontal="center" vertical="center" wrapText="1"/>
    </xf>
    <xf numFmtId="0" fontId="12" fillId="4" borderId="16" xfId="9" applyFont="1" applyFill="1" applyBorder="1" applyAlignment="1" applyProtection="1">
      <alignment horizontal="center" vertical="center" wrapText="1"/>
    </xf>
    <xf numFmtId="0" fontId="12" fillId="0" borderId="6" xfId="9" applyFont="1" applyFill="1" applyBorder="1" applyAlignment="1" applyProtection="1">
      <alignment horizontal="center" vertical="center" textRotation="90" wrapText="1"/>
    </xf>
    <xf numFmtId="0" fontId="11" fillId="2" borderId="7" xfId="9" applyFont="1" applyFill="1" applyBorder="1" applyAlignment="1" applyProtection="1">
      <alignment horizontal="center" vertical="center" textRotation="90" wrapText="1"/>
    </xf>
    <xf numFmtId="0" fontId="12" fillId="2" borderId="5" xfId="9" applyFont="1" applyFill="1" applyBorder="1" applyAlignment="1" applyProtection="1">
      <alignment horizontal="center" vertical="center" textRotation="90" wrapText="1"/>
    </xf>
    <xf numFmtId="0" fontId="12" fillId="2" borderId="4" xfId="9" applyFont="1" applyFill="1" applyBorder="1" applyAlignment="1" applyProtection="1">
      <alignment horizontal="center" vertical="center" textRotation="90" wrapText="1"/>
    </xf>
    <xf numFmtId="0" fontId="12" fillId="2" borderId="3" xfId="9" applyFont="1" applyFill="1" applyBorder="1" applyAlignment="1" applyProtection="1">
      <alignment horizontal="center" vertical="center" textRotation="90" wrapText="1"/>
    </xf>
    <xf numFmtId="0" fontId="7" fillId="2" borderId="0" xfId="9" applyFont="1" applyFill="1" applyBorder="1" applyAlignment="1" applyProtection="1">
      <alignment horizontal="center"/>
    </xf>
    <xf numFmtId="0" fontId="7" fillId="2" borderId="0" xfId="9" applyFont="1" applyFill="1" applyBorder="1" applyAlignment="1" applyProtection="1">
      <alignment horizontal="left"/>
    </xf>
    <xf numFmtId="0" fontId="57" fillId="2" borderId="3" xfId="0" applyFont="1" applyFill="1" applyBorder="1" applyAlignment="1" applyProtection="1">
      <alignment horizontal="center" vertical="center" textRotation="90" wrapText="1"/>
    </xf>
    <xf numFmtId="0" fontId="57" fillId="2" borderId="4" xfId="0" applyFont="1" applyFill="1" applyBorder="1" applyAlignment="1" applyProtection="1">
      <alignment horizontal="center" vertical="center" textRotation="90" wrapText="1"/>
    </xf>
    <xf numFmtId="0" fontId="57" fillId="2" borderId="1" xfId="0" applyFont="1" applyFill="1" applyBorder="1" applyAlignment="1" applyProtection="1">
      <alignment horizontal="center" vertical="center" textRotation="90" wrapText="1"/>
    </xf>
    <xf numFmtId="0" fontId="12" fillId="2" borderId="21" xfId="0" applyFont="1" applyFill="1" applyBorder="1" applyAlignment="1" applyProtection="1">
      <alignment horizontal="center" vertical="center" textRotation="90" wrapText="1"/>
    </xf>
    <xf numFmtId="0" fontId="57" fillId="9" borderId="6" xfId="0" applyFont="1" applyFill="1" applyBorder="1" applyAlignment="1" applyProtection="1">
      <alignment horizontal="center" vertical="center" textRotation="90" wrapText="1"/>
    </xf>
    <xf numFmtId="0" fontId="57" fillId="2" borderId="8" xfId="0" applyFont="1" applyFill="1" applyBorder="1" applyAlignment="1" applyProtection="1">
      <alignment horizontal="center" vertical="center" wrapText="1"/>
    </xf>
    <xf numFmtId="0" fontId="57" fillId="4" borderId="8" xfId="0" applyFont="1" applyFill="1" applyBorder="1" applyAlignment="1" applyProtection="1">
      <alignment horizontal="center" vertical="center" wrapText="1"/>
    </xf>
    <xf numFmtId="0" fontId="57" fillId="2" borderId="7" xfId="0" applyFont="1" applyFill="1" applyBorder="1" applyAlignment="1" applyProtection="1">
      <alignment horizontal="center" vertical="center" wrapText="1"/>
    </xf>
    <xf numFmtId="0" fontId="57" fillId="2" borderId="11" xfId="0" applyFont="1" applyFill="1" applyBorder="1" applyAlignment="1" applyProtection="1">
      <alignment horizontal="center" vertical="center" wrapText="1"/>
    </xf>
    <xf numFmtId="0" fontId="65" fillId="2" borderId="6" xfId="0" applyFont="1" applyFill="1" applyBorder="1" applyAlignment="1" applyProtection="1">
      <alignment horizontal="center" vertical="center" wrapText="1"/>
    </xf>
    <xf numFmtId="0" fontId="57" fillId="2" borderId="6"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7" xfId="0" applyFont="1" applyFill="1" applyBorder="1" applyAlignment="1" applyProtection="1">
      <alignment horizontal="left" vertical="center"/>
    </xf>
    <xf numFmtId="0" fontId="22" fillId="0" borderId="6" xfId="0" applyFont="1" applyBorder="1" applyAlignment="1">
      <alignment horizontal="center" vertical="center"/>
    </xf>
    <xf numFmtId="0" fontId="30" fillId="4" borderId="11" xfId="0" applyFont="1" applyFill="1" applyBorder="1" applyAlignment="1" applyProtection="1">
      <alignment horizontal="center" vertical="center"/>
    </xf>
    <xf numFmtId="0" fontId="66" fillId="0" borderId="8" xfId="0" applyFont="1" applyBorder="1" applyAlignment="1">
      <alignment horizontal="center" vertical="center"/>
    </xf>
    <xf numFmtId="0" fontId="67" fillId="4" borderId="11" xfId="0" applyFont="1" applyFill="1" applyBorder="1" applyAlignment="1" applyProtection="1">
      <alignment horizontal="center" vertical="center"/>
    </xf>
    <xf numFmtId="0" fontId="30" fillId="2" borderId="13" xfId="0" applyFont="1" applyFill="1" applyBorder="1" applyAlignment="1" applyProtection="1">
      <alignment horizontal="center" vertical="center"/>
    </xf>
    <xf numFmtId="0" fontId="30" fillId="2" borderId="14" xfId="0" applyFont="1" applyFill="1" applyBorder="1" applyAlignment="1" applyProtection="1">
      <alignment horizontal="center" vertical="center"/>
    </xf>
    <xf numFmtId="0" fontId="30" fillId="0" borderId="7" xfId="0" applyFont="1" applyBorder="1" applyAlignment="1" applyProtection="1">
      <alignment horizontal="left" vertical="center"/>
    </xf>
    <xf numFmtId="0" fontId="30" fillId="4" borderId="9" xfId="0" applyFont="1" applyFill="1" applyBorder="1" applyAlignment="1" applyProtection="1">
      <alignment horizontal="center" vertical="center"/>
    </xf>
    <xf numFmtId="0" fontId="30" fillId="4" borderId="9" xfId="0" applyFont="1" applyFill="1" applyBorder="1" applyAlignment="1" applyProtection="1">
      <alignment vertical="center"/>
    </xf>
    <xf numFmtId="0" fontId="26" fillId="10" borderId="8" xfId="0" applyFont="1" applyFill="1" applyBorder="1" applyAlignment="1" applyProtection="1">
      <alignment horizontal="center" vertical="center"/>
    </xf>
    <xf numFmtId="0" fontId="30" fillId="4" borderId="8" xfId="0" applyFont="1" applyFill="1" applyBorder="1" applyAlignment="1" applyProtection="1">
      <alignment horizontal="center" vertical="center"/>
    </xf>
    <xf numFmtId="0" fontId="30" fillId="4" borderId="7"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6" fillId="4" borderId="6" xfId="0" applyFont="1" applyFill="1" applyBorder="1" applyAlignment="1" applyProtection="1">
      <alignment horizontal="center" vertical="center"/>
    </xf>
    <xf numFmtId="0" fontId="30" fillId="2" borderId="9" xfId="0" applyFont="1" applyFill="1" applyBorder="1" applyAlignment="1" applyProtection="1">
      <alignment horizontal="left" vertical="center"/>
    </xf>
    <xf numFmtId="0" fontId="11" fillId="2" borderId="38" xfId="0" applyFont="1" applyFill="1" applyBorder="1" applyAlignment="1">
      <alignment horizontal="center" vertical="center"/>
    </xf>
    <xf numFmtId="0" fontId="30" fillId="9" borderId="9" xfId="0" applyFont="1" applyFill="1" applyBorder="1" applyAlignment="1" applyProtection="1">
      <alignment horizontal="center" vertical="center"/>
    </xf>
    <xf numFmtId="0" fontId="26" fillId="10" borderId="11" xfId="0" applyFont="1" applyFill="1" applyBorder="1" applyAlignment="1" applyProtection="1">
      <alignment horizontal="center" vertical="center"/>
    </xf>
    <xf numFmtId="0" fontId="68" fillId="4" borderId="8" xfId="0" applyFont="1" applyFill="1" applyBorder="1" applyAlignment="1">
      <alignment horizontal="center" vertical="center"/>
    </xf>
    <xf numFmtId="0" fontId="68" fillId="4" borderId="7" xfId="0" applyFont="1" applyFill="1" applyBorder="1" applyAlignment="1">
      <alignment horizontal="center" vertical="center"/>
    </xf>
    <xf numFmtId="0" fontId="26" fillId="3" borderId="11" xfId="0" applyFont="1" applyFill="1" applyBorder="1" applyAlignment="1" applyProtection="1">
      <alignment horizontal="center" vertical="center"/>
    </xf>
    <xf numFmtId="9" fontId="69" fillId="0" borderId="16" xfId="0" applyNumberFormat="1" applyFont="1" applyFill="1" applyBorder="1" applyAlignment="1" applyProtection="1">
      <alignment horizontal="center" vertical="center"/>
    </xf>
    <xf numFmtId="164" fontId="48" fillId="2" borderId="16" xfId="0" applyNumberFormat="1" applyFont="1" applyFill="1" applyBorder="1" applyAlignment="1" applyProtection="1">
      <alignment horizontal="center" vertical="center"/>
    </xf>
    <xf numFmtId="164" fontId="48" fillId="0" borderId="16" xfId="0" applyNumberFormat="1" applyFont="1" applyFill="1" applyBorder="1" applyAlignment="1" applyProtection="1">
      <alignment horizontal="center" vertical="center"/>
    </xf>
    <xf numFmtId="164" fontId="48" fillId="2" borderId="31" xfId="0" applyNumberFormat="1" applyFont="1" applyFill="1" applyBorder="1" applyAlignment="1" applyProtection="1">
      <alignment horizontal="center" vertical="center"/>
    </xf>
    <xf numFmtId="164" fontId="48" fillId="2" borderId="20" xfId="0" applyNumberFormat="1" applyFont="1" applyFill="1" applyBorder="1" applyAlignment="1" applyProtection="1">
      <alignment horizontal="center" vertical="center"/>
    </xf>
    <xf numFmtId="167" fontId="30" fillId="5" borderId="6" xfId="0" applyNumberFormat="1" applyFont="1" applyFill="1" applyBorder="1" applyAlignment="1" applyProtection="1">
      <alignment horizontal="center" vertical="center"/>
    </xf>
    <xf numFmtId="167" fontId="48" fillId="0" borderId="6" xfId="0" applyNumberFormat="1" applyFont="1" applyFill="1" applyBorder="1" applyAlignment="1" applyProtection="1">
      <alignment horizontal="center" vertical="center"/>
    </xf>
    <xf numFmtId="164" fontId="70" fillId="0" borderId="6" xfId="10" applyNumberFormat="1" applyFont="1" applyFill="1" applyBorder="1" applyAlignment="1" applyProtection="1">
      <alignment horizontal="center" vertical="center"/>
    </xf>
    <xf numFmtId="164" fontId="70" fillId="0" borderId="6" xfId="10" applyNumberFormat="1" applyFont="1" applyFill="1" applyBorder="1" applyAlignment="1" applyProtection="1">
      <alignment horizontal="center" vertical="center" wrapText="1"/>
    </xf>
    <xf numFmtId="164" fontId="54" fillId="0" borderId="6" xfId="10" applyNumberFormat="1" applyFont="1" applyFill="1" applyBorder="1" applyAlignment="1" applyProtection="1">
      <alignment horizontal="center" vertical="center"/>
    </xf>
    <xf numFmtId="0" fontId="48" fillId="0" borderId="20" xfId="0" applyFont="1" applyFill="1" applyBorder="1" applyAlignment="1" applyProtection="1">
      <alignment horizontal="center" vertical="center"/>
    </xf>
    <xf numFmtId="0" fontId="66" fillId="0" borderId="16"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13" xfId="0" applyFont="1" applyFill="1" applyBorder="1" applyAlignment="1">
      <alignment horizontal="center" vertical="center"/>
    </xf>
    <xf numFmtId="0" fontId="45" fillId="0" borderId="6" xfId="0" applyFont="1" applyFill="1" applyBorder="1"/>
    <xf numFmtId="0" fontId="39" fillId="0" borderId="6" xfId="0" applyFont="1" applyFill="1" applyBorder="1" applyAlignment="1" applyProtection="1">
      <alignment horizontal="center" vertical="center"/>
    </xf>
    <xf numFmtId="0" fontId="45" fillId="0" borderId="6" xfId="0" applyFont="1" applyFill="1" applyBorder="1" applyAlignment="1">
      <alignment horizontal="center"/>
    </xf>
    <xf numFmtId="0" fontId="45" fillId="0" borderId="0" xfId="0" applyFont="1" applyFill="1" applyAlignment="1">
      <alignment horizontal="right"/>
    </xf>
    <xf numFmtId="167" fontId="39" fillId="0" borderId="6" xfId="0" applyNumberFormat="1" applyFont="1" applyFill="1" applyBorder="1" applyAlignment="1" applyProtection="1">
      <alignment horizontal="center" vertical="center"/>
    </xf>
    <xf numFmtId="0" fontId="45" fillId="0" borderId="6" xfId="0" applyFont="1" applyFill="1" applyBorder="1" applyAlignment="1">
      <alignment horizontal="right"/>
    </xf>
    <xf numFmtId="0" fontId="0" fillId="0" borderId="0" xfId="0" applyFill="1"/>
    <xf numFmtId="167" fontId="69" fillId="0" borderId="6" xfId="0" applyNumberFormat="1" applyFont="1" applyFill="1" applyBorder="1" applyAlignment="1" applyProtection="1">
      <alignment horizontal="center" vertical="center"/>
    </xf>
    <xf numFmtId="0" fontId="0" fillId="0" borderId="6" xfId="0" applyFill="1" applyBorder="1"/>
    <xf numFmtId="0" fontId="0" fillId="2" borderId="0" xfId="0" applyFont="1" applyFill="1" applyBorder="1" applyProtection="1"/>
    <xf numFmtId="0" fontId="66" fillId="2" borderId="0" xfId="0" applyFont="1" applyFill="1" applyBorder="1" applyAlignment="1" applyProtection="1">
      <alignment horizontal="center" vertical="center"/>
    </xf>
    <xf numFmtId="0" fontId="0" fillId="0" borderId="0" xfId="0" applyBorder="1" applyAlignment="1"/>
    <xf numFmtId="0" fontId="55" fillId="2" borderId="0" xfId="0" applyFont="1" applyFill="1" applyBorder="1" applyAlignment="1" applyProtection="1">
      <alignment horizontal="left" vertical="center" wrapText="1"/>
    </xf>
    <xf numFmtId="0" fontId="0" fillId="0" borderId="0" xfId="0" applyAlignment="1">
      <alignment horizontal="right" vertical="center"/>
    </xf>
    <xf numFmtId="0" fontId="57" fillId="2" borderId="9" xfId="0" applyFont="1" applyFill="1" applyBorder="1" applyAlignment="1" applyProtection="1">
      <alignment horizontal="center" vertical="center" wrapText="1"/>
    </xf>
    <xf numFmtId="0" fontId="0" fillId="0" borderId="6" xfId="0" applyBorder="1" applyAlignment="1">
      <alignment horizontal="center" vertical="center"/>
    </xf>
    <xf numFmtId="167" fontId="30" fillId="4" borderId="11" xfId="0" applyNumberFormat="1" applyFont="1" applyFill="1" applyBorder="1" applyAlignment="1" applyProtection="1">
      <alignment horizontal="center" vertical="center"/>
    </xf>
    <xf numFmtId="167" fontId="36" fillId="0" borderId="11" xfId="0" applyNumberFormat="1" applyFont="1" applyFill="1" applyBorder="1" applyAlignment="1" applyProtection="1">
      <alignment horizontal="center" vertical="center"/>
    </xf>
    <xf numFmtId="167" fontId="30" fillId="3" borderId="11" xfId="0" applyNumberFormat="1" applyFont="1" applyFill="1" applyBorder="1" applyAlignment="1" applyProtection="1">
      <alignment horizontal="center" vertical="center"/>
    </xf>
    <xf numFmtId="167" fontId="36" fillId="5" borderId="11" xfId="0" applyNumberFormat="1" applyFont="1" applyFill="1" applyBorder="1" applyAlignment="1" applyProtection="1">
      <alignment horizontal="center" vertical="center"/>
    </xf>
    <xf numFmtId="167" fontId="40" fillId="5" borderId="11" xfId="0" applyNumberFormat="1" applyFont="1" applyFill="1" applyBorder="1" applyAlignment="1" applyProtection="1">
      <alignment horizontal="center" vertical="center"/>
    </xf>
    <xf numFmtId="9" fontId="48" fillId="0" borderId="16" xfId="0" applyNumberFormat="1" applyFont="1" applyFill="1" applyBorder="1" applyAlignment="1" applyProtection="1">
      <alignment horizontal="center" vertical="center"/>
    </xf>
    <xf numFmtId="167" fontId="48" fillId="0" borderId="21" xfId="0" applyNumberFormat="1" applyFont="1" applyFill="1" applyBorder="1" applyAlignment="1" applyProtection="1">
      <alignment horizontal="center" vertical="center"/>
    </xf>
    <xf numFmtId="164" fontId="54" fillId="0" borderId="0" xfId="10" applyNumberFormat="1" applyFont="1" applyFill="1" applyBorder="1" applyAlignment="1" applyProtection="1">
      <alignment horizontal="center" vertical="center"/>
    </xf>
    <xf numFmtId="167" fontId="26" fillId="0" borderId="6" xfId="0" applyNumberFormat="1" applyFont="1" applyFill="1" applyBorder="1" applyAlignment="1" applyProtection="1">
      <alignment horizontal="center" vertical="center"/>
    </xf>
    <xf numFmtId="0" fontId="57" fillId="0" borderId="0" xfId="0" applyFont="1"/>
    <xf numFmtId="0" fontId="66" fillId="2" borderId="0" xfId="0" applyFont="1" applyFill="1" applyBorder="1" applyAlignment="1">
      <alignment horizontal="center" vertical="center"/>
    </xf>
    <xf numFmtId="0" fontId="55" fillId="2" borderId="0" xfId="0" applyFont="1" applyFill="1" applyBorder="1" applyAlignment="1" applyProtection="1">
      <alignment horizontal="center" vertical="center"/>
    </xf>
    <xf numFmtId="0" fontId="45" fillId="0" borderId="0" xfId="0" applyFont="1"/>
    <xf numFmtId="0" fontId="14" fillId="0" borderId="6" xfId="5" applyBorder="1"/>
    <xf numFmtId="0" fontId="32" fillId="0" borderId="0" xfId="5" applyFont="1" applyAlignment="1">
      <alignment horizontal="center" vertical="center" wrapText="1"/>
    </xf>
    <xf numFmtId="0" fontId="32" fillId="0" borderId="6" xfId="5" applyFont="1" applyBorder="1" applyAlignment="1">
      <alignment horizontal="center" vertical="center" wrapText="1"/>
    </xf>
    <xf numFmtId="0" fontId="24" fillId="2" borderId="0" xfId="5" applyFont="1" applyFill="1" applyBorder="1" applyAlignment="1" applyProtection="1">
      <alignment horizontal="center" vertical="center"/>
    </xf>
    <xf numFmtId="0" fontId="14" fillId="0" borderId="0" xfId="5" applyAlignment="1">
      <alignment vertical="center"/>
    </xf>
    <xf numFmtId="0" fontId="24" fillId="2" borderId="0" xfId="5" quotePrefix="1" applyFont="1" applyFill="1" applyBorder="1" applyAlignment="1" applyProtection="1">
      <alignment horizontal="center" vertical="center"/>
    </xf>
    <xf numFmtId="0" fontId="25" fillId="2" borderId="6" xfId="5" applyFont="1" applyFill="1" applyBorder="1" applyAlignment="1" applyProtection="1">
      <alignment horizontal="center" vertical="center" wrapText="1"/>
    </xf>
    <xf numFmtId="0" fontId="26" fillId="2" borderId="6" xfId="5" quotePrefix="1" applyFont="1" applyFill="1" applyBorder="1" applyAlignment="1" applyProtection="1">
      <alignment horizontal="center" vertical="center" textRotation="90" wrapText="1"/>
    </xf>
    <xf numFmtId="0" fontId="26" fillId="2" borderId="6" xfId="5" applyFont="1" applyFill="1" applyBorder="1" applyAlignment="1" applyProtection="1">
      <alignment horizontal="center" vertical="center" textRotation="90" wrapText="1"/>
    </xf>
    <xf numFmtId="0" fontId="17" fillId="0" borderId="0" xfId="5" applyFont="1" applyAlignment="1">
      <alignment horizontal="center" vertical="center" textRotation="89"/>
    </xf>
    <xf numFmtId="0" fontId="27" fillId="0" borderId="6" xfId="5" applyFont="1" applyBorder="1" applyAlignment="1">
      <alignment horizontal="center" vertical="center" wrapText="1"/>
    </xf>
    <xf numFmtId="0" fontId="27" fillId="0" borderId="23" xfId="5" applyFont="1" applyBorder="1" applyAlignment="1">
      <alignment horizontal="center" vertical="center" wrapText="1"/>
    </xf>
    <xf numFmtId="0" fontId="28" fillId="4" borderId="6" xfId="5" applyFont="1" applyFill="1" applyBorder="1" applyAlignment="1" applyProtection="1">
      <alignment horizontal="center" vertical="center" textRotation="90" wrapText="1"/>
    </xf>
    <xf numFmtId="0" fontId="14" fillId="0" borderId="6" xfId="5" applyBorder="1" applyAlignment="1">
      <alignment horizontal="center" vertical="center"/>
    </xf>
    <xf numFmtId="0" fontId="26" fillId="2" borderId="6" xfId="5" applyFont="1" applyFill="1" applyBorder="1" applyAlignment="1" applyProtection="1">
      <alignment horizontal="center" vertical="center"/>
    </xf>
    <xf numFmtId="0" fontId="14" fillId="0" borderId="6" xfId="5" applyBorder="1" applyAlignment="1">
      <alignment horizontal="center" vertical="center" textRotation="90" wrapText="1"/>
    </xf>
    <xf numFmtId="0" fontId="30" fillId="4" borderId="6" xfId="5" applyFont="1" applyFill="1" applyBorder="1" applyAlignment="1" applyProtection="1">
      <alignment horizontal="center" vertical="center" textRotation="90" wrapText="1"/>
    </xf>
    <xf numFmtId="0" fontId="26" fillId="0" borderId="6" xfId="5" applyFont="1" applyFill="1" applyBorder="1" applyAlignment="1" applyProtection="1">
      <alignment horizontal="center" vertical="center" wrapText="1"/>
    </xf>
    <xf numFmtId="0" fontId="26" fillId="6" borderId="6" xfId="5" applyFont="1" applyFill="1" applyBorder="1" applyAlignment="1" applyProtection="1">
      <alignment horizontal="center" vertical="center" wrapText="1"/>
    </xf>
    <xf numFmtId="0" fontId="32" fillId="0" borderId="0" xfId="5" applyFont="1" applyAlignment="1">
      <alignment horizontal="center" vertical="center" textRotation="90"/>
    </xf>
    <xf numFmtId="0" fontId="32" fillId="6" borderId="6" xfId="5" applyFont="1" applyFill="1" applyBorder="1" applyAlignment="1">
      <alignment horizontal="center" vertical="center" textRotation="90"/>
    </xf>
    <xf numFmtId="0" fontId="32" fillId="0" borderId="23" xfId="5" applyFont="1" applyBorder="1" applyAlignment="1">
      <alignment horizontal="center" vertical="center"/>
    </xf>
    <xf numFmtId="0" fontId="14" fillId="0" borderId="25" xfId="5" applyBorder="1" applyAlignment="1">
      <alignment horizontal="center" vertical="center"/>
    </xf>
    <xf numFmtId="0" fontId="14" fillId="0" borderId="6" xfId="5" applyBorder="1" applyAlignment="1">
      <alignment horizontal="center" vertical="center" textRotation="90"/>
    </xf>
    <xf numFmtId="0" fontId="25" fillId="0" borderId="6" xfId="5" quotePrefix="1" applyFont="1" applyBorder="1" applyAlignment="1">
      <alignment horizontal="center" vertical="center" wrapText="1"/>
    </xf>
    <xf numFmtId="0" fontId="31" fillId="0" borderId="6" xfId="5" applyFont="1" applyBorder="1" applyAlignment="1">
      <alignment horizontal="center" vertical="center"/>
    </xf>
    <xf numFmtId="0" fontId="48" fillId="0" borderId="6" xfId="5" applyFont="1" applyFill="1" applyBorder="1" applyAlignment="1" applyProtection="1">
      <alignment horizontal="center" vertical="center" wrapText="1"/>
    </xf>
    <xf numFmtId="0" fontId="30" fillId="4" borderId="6" xfId="5" applyFont="1" applyFill="1" applyBorder="1" applyAlignment="1" applyProtection="1">
      <alignment horizontal="center" vertical="center" wrapText="1"/>
    </xf>
    <xf numFmtId="167" fontId="17" fillId="5" borderId="23" xfId="5" applyNumberFormat="1" applyFont="1" applyFill="1" applyBorder="1" applyAlignment="1">
      <alignment horizontal="center" vertical="center"/>
    </xf>
    <xf numFmtId="0" fontId="31" fillId="5" borderId="6" xfId="5" applyFont="1" applyFill="1" applyBorder="1" applyAlignment="1">
      <alignment horizontal="center" vertical="center"/>
    </xf>
    <xf numFmtId="0" fontId="39" fillId="0" borderId="6" xfId="5" quotePrefix="1" applyFont="1" applyFill="1" applyBorder="1" applyAlignment="1" applyProtection="1">
      <alignment horizontal="left" vertical="center"/>
    </xf>
    <xf numFmtId="0" fontId="39" fillId="0" borderId="6" xfId="5" applyFont="1" applyFill="1" applyBorder="1" applyAlignment="1" applyProtection="1">
      <alignment horizontal="left" vertical="center"/>
    </xf>
    <xf numFmtId="0" fontId="17" fillId="0" borderId="21" xfId="5" quotePrefix="1" applyFont="1" applyBorder="1" applyAlignment="1">
      <alignment horizontal="center" vertical="center" wrapText="1"/>
    </xf>
    <xf numFmtId="0" fontId="17" fillId="0" borderId="21" xfId="5" applyFont="1" applyBorder="1" applyAlignment="1">
      <alignment horizontal="center" vertical="center" wrapText="1"/>
    </xf>
    <xf numFmtId="0" fontId="48" fillId="0" borderId="6" xfId="5" quotePrefix="1" applyFont="1" applyFill="1" applyBorder="1" applyAlignment="1" applyProtection="1">
      <alignment horizontal="center" vertical="center" wrapText="1"/>
    </xf>
    <xf numFmtId="0" fontId="37" fillId="0" borderId="23" xfId="5" applyFont="1" applyFill="1" applyBorder="1" applyAlignment="1">
      <alignment horizontal="right" vertical="center" wrapText="1"/>
    </xf>
    <xf numFmtId="0" fontId="37" fillId="0" borderId="24" xfId="5" applyFont="1" applyFill="1" applyBorder="1" applyAlignment="1">
      <alignment horizontal="right" vertical="center" wrapText="1"/>
    </xf>
    <xf numFmtId="0" fontId="37" fillId="0" borderId="25" xfId="5" applyFont="1" applyBorder="1" applyAlignment="1">
      <alignment horizontal="right"/>
    </xf>
    <xf numFmtId="0" fontId="31" fillId="0" borderId="6" xfId="5" applyFont="1" applyBorder="1" applyAlignment="1">
      <alignment horizontal="center" vertical="center" wrapText="1"/>
    </xf>
    <xf numFmtId="0" fontId="14" fillId="0" borderId="6" xfId="5" applyFont="1" applyBorder="1" applyAlignment="1">
      <alignment wrapText="1"/>
    </xf>
    <xf numFmtId="0" fontId="31" fillId="0" borderId="23" xfId="5" quotePrefix="1" applyFont="1" applyBorder="1" applyAlignment="1">
      <alignment horizontal="center" vertical="center" wrapText="1"/>
    </xf>
    <xf numFmtId="0" fontId="32" fillId="0" borderId="24" xfId="5" applyFont="1" applyBorder="1" applyAlignment="1">
      <alignment wrapText="1"/>
    </xf>
    <xf numFmtId="0" fontId="32" fillId="0" borderId="25" xfId="5" applyFont="1" applyBorder="1" applyAlignment="1">
      <alignment wrapText="1"/>
    </xf>
    <xf numFmtId="0" fontId="35" fillId="0" borderId="6" xfId="5" quotePrefix="1" applyFont="1" applyBorder="1" applyAlignment="1">
      <alignment horizontal="left" vertical="center" wrapText="1"/>
    </xf>
    <xf numFmtId="0" fontId="37" fillId="0" borderId="23" xfId="5" quotePrefix="1" applyFont="1" applyFill="1" applyBorder="1" applyAlignment="1">
      <alignment horizontal="right" vertical="center" wrapText="1"/>
    </xf>
    <xf numFmtId="0" fontId="31" fillId="0" borderId="23" xfId="5" quotePrefix="1" applyFont="1" applyBorder="1" applyAlignment="1">
      <alignment horizontal="left" vertical="center" wrapText="1"/>
    </xf>
    <xf numFmtId="0" fontId="4" fillId="2" borderId="0" xfId="0" quotePrefix="1" applyFont="1" applyFill="1" applyBorder="1" applyAlignment="1" applyProtection="1">
      <alignment horizontal="center"/>
    </xf>
    <xf numFmtId="0" fontId="4"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3" xfId="0" quotePrefix="1"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5" fillId="0" borderId="23" xfId="0" quotePrefix="1" applyFont="1" applyFill="1" applyBorder="1" applyAlignment="1" applyProtection="1">
      <alignment horizontal="right" vertical="center" wrapText="1"/>
    </xf>
    <xf numFmtId="0" fontId="15" fillId="0" borderId="24" xfId="0" applyFont="1" applyFill="1" applyBorder="1" applyAlignment="1" applyProtection="1">
      <alignment horizontal="right" vertical="center" wrapText="1"/>
    </xf>
    <xf numFmtId="0" fontId="15" fillId="0" borderId="25" xfId="0" applyFont="1" applyFill="1" applyBorder="1" applyAlignment="1" applyProtection="1">
      <alignment horizontal="right" vertical="center" wrapText="1"/>
    </xf>
    <xf numFmtId="0" fontId="15" fillId="0" borderId="23" xfId="0" applyFont="1" applyFill="1" applyBorder="1" applyAlignment="1" applyProtection="1">
      <alignment horizontal="right" vertical="center" wrapText="1"/>
    </xf>
    <xf numFmtId="0" fontId="23" fillId="2" borderId="26" xfId="0" applyFont="1" applyFill="1" applyBorder="1" applyAlignment="1" applyProtection="1">
      <alignment horizontal="left" vertical="center" wrapText="1"/>
    </xf>
    <xf numFmtId="0" fontId="16" fillId="3" borderId="9" xfId="0" quotePrefix="1" applyFont="1" applyFill="1" applyBorder="1" applyAlignment="1" applyProtection="1">
      <alignment horizontal="left" vertical="center" wrapText="1"/>
    </xf>
    <xf numFmtId="0" fontId="8" fillId="0" borderId="12" xfId="0" applyFont="1" applyBorder="1" applyAlignment="1">
      <alignment vertical="center" wrapText="1"/>
    </xf>
    <xf numFmtId="0" fontId="10" fillId="2" borderId="15" xfId="3" applyFont="1" applyFill="1" applyBorder="1" applyAlignment="1" applyProtection="1">
      <alignment horizontal="center" vertical="center" wrapText="1"/>
    </xf>
    <xf numFmtId="0" fontId="11" fillId="3" borderId="8" xfId="0" quotePrefix="1" applyFont="1" applyFill="1" applyBorder="1" applyAlignment="1" applyProtection="1">
      <alignment horizontal="left" vertical="center" wrapText="1"/>
    </xf>
    <xf numFmtId="0" fontId="11" fillId="3" borderId="8"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11" fillId="0" borderId="8" xfId="0" quotePrefix="1" applyFont="1" applyFill="1" applyBorder="1" applyAlignment="1" applyProtection="1">
      <alignment horizontal="left" vertical="center" wrapText="1"/>
    </xf>
    <xf numFmtId="0" fontId="11" fillId="0" borderId="8" xfId="0" applyFont="1" applyFill="1" applyBorder="1" applyAlignment="1" applyProtection="1">
      <alignment vertical="center" wrapText="1"/>
    </xf>
    <xf numFmtId="0" fontId="11" fillId="0" borderId="16" xfId="0" applyFont="1" applyFill="1" applyBorder="1" applyAlignment="1" applyProtection="1">
      <alignment vertical="center" wrapText="1"/>
    </xf>
    <xf numFmtId="0" fontId="12" fillId="2" borderId="8" xfId="0" quotePrefix="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1" fillId="0" borderId="17" xfId="0" quotePrefix="1" applyFont="1" applyFill="1" applyBorder="1" applyAlignment="1" applyProtection="1">
      <alignment horizontal="left" vertical="center" wrapText="1"/>
    </xf>
    <xf numFmtId="0" fontId="11" fillId="0" borderId="18" xfId="0" applyFont="1" applyFill="1" applyBorder="1" applyAlignment="1">
      <alignment vertical="center" wrapText="1"/>
    </xf>
    <xf numFmtId="0" fontId="22" fillId="0" borderId="19" xfId="0" applyFont="1" applyBorder="1" applyAlignment="1">
      <alignment vertical="center"/>
    </xf>
    <xf numFmtId="0" fontId="15" fillId="0" borderId="6" xfId="9" applyFont="1" applyFill="1" applyBorder="1" applyAlignment="1" applyProtection="1">
      <alignment horizontal="right" vertical="center" wrapText="1"/>
    </xf>
    <xf numFmtId="0" fontId="55" fillId="2" borderId="26" xfId="9" applyFont="1" applyFill="1" applyBorder="1" applyAlignment="1" applyProtection="1">
      <alignment horizontal="left" vertical="center" wrapText="1"/>
    </xf>
    <xf numFmtId="0" fontId="12" fillId="3" borderId="9" xfId="9" quotePrefix="1" applyFont="1" applyFill="1" applyBorder="1" applyAlignment="1" applyProtection="1">
      <alignment horizontal="left" vertical="center" wrapText="1"/>
    </xf>
    <xf numFmtId="0" fontId="12" fillId="5" borderId="12" xfId="9" applyFont="1" applyFill="1" applyBorder="1" applyAlignment="1">
      <alignment vertical="center" wrapText="1"/>
    </xf>
    <xf numFmtId="0" fontId="11" fillId="0" borderId="8" xfId="9" quotePrefix="1" applyFont="1" applyFill="1" applyBorder="1" applyAlignment="1" applyProtection="1">
      <alignment horizontal="left" vertical="center" wrapText="1"/>
    </xf>
    <xf numFmtId="0" fontId="11" fillId="0" borderId="8" xfId="9" applyFont="1" applyFill="1" applyBorder="1" applyAlignment="1" applyProtection="1">
      <alignment vertical="center" wrapText="1"/>
    </xf>
    <xf numFmtId="0" fontId="11" fillId="0" borderId="16" xfId="9" applyFont="1" applyFill="1" applyBorder="1" applyAlignment="1" applyProtection="1">
      <alignment vertical="center" wrapText="1"/>
    </xf>
    <xf numFmtId="0" fontId="12" fillId="2" borderId="8" xfId="9" quotePrefix="1" applyFont="1" applyFill="1" applyBorder="1" applyAlignment="1" applyProtection="1">
      <alignment horizontal="center" vertical="center" wrapText="1"/>
    </xf>
    <xf numFmtId="0" fontId="12" fillId="2" borderId="8" xfId="9"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5" fillId="0" borderId="23" xfId="9" quotePrefix="1" applyFont="1" applyFill="1" applyBorder="1" applyAlignment="1" applyProtection="1">
      <alignment horizontal="right" vertical="center" wrapText="1"/>
    </xf>
    <xf numFmtId="0" fontId="15" fillId="0" borderId="24" xfId="9" applyFont="1" applyFill="1" applyBorder="1" applyAlignment="1" applyProtection="1">
      <alignment horizontal="right" vertical="center" wrapText="1"/>
    </xf>
    <xf numFmtId="0" fontId="15" fillId="0" borderId="25" xfId="9" applyFont="1" applyFill="1" applyBorder="1" applyAlignment="1" applyProtection="1">
      <alignment horizontal="right" vertical="center" wrapText="1"/>
    </xf>
    <xf numFmtId="0" fontId="59" fillId="2" borderId="0" xfId="9" quotePrefix="1" applyFont="1" applyFill="1" applyBorder="1" applyAlignment="1" applyProtection="1">
      <alignment horizontal="center"/>
    </xf>
    <xf numFmtId="0" fontId="59" fillId="2" borderId="0" xfId="9" applyFont="1" applyFill="1" applyBorder="1" applyAlignment="1" applyProtection="1">
      <alignment horizontal="center"/>
    </xf>
    <xf numFmtId="0" fontId="7" fillId="2" borderId="0" xfId="9" applyFont="1" applyFill="1" applyBorder="1" applyAlignment="1" applyProtection="1">
      <alignment horizontal="center"/>
    </xf>
    <xf numFmtId="0" fontId="9" fillId="2" borderId="1" xfId="9" applyFont="1" applyFill="1" applyBorder="1" applyAlignment="1" applyProtection="1">
      <alignment horizontal="center" vertical="center" wrapText="1"/>
    </xf>
    <xf numFmtId="0" fontId="9" fillId="2" borderId="2" xfId="9" applyFont="1" applyFill="1" applyBorder="1" applyAlignment="1" applyProtection="1">
      <alignment horizontal="center" vertical="center" wrapText="1"/>
    </xf>
    <xf numFmtId="0" fontId="10" fillId="2" borderId="3" xfId="9" quotePrefix="1" applyFont="1" applyFill="1" applyBorder="1" applyAlignment="1" applyProtection="1">
      <alignment horizontal="center" vertical="center" wrapText="1"/>
    </xf>
    <xf numFmtId="0" fontId="10" fillId="2" borderId="3" xfId="9" applyFont="1" applyFill="1" applyBorder="1" applyAlignment="1" applyProtection="1">
      <alignment horizontal="center" vertical="center" wrapText="1"/>
    </xf>
    <xf numFmtId="0" fontId="11" fillId="3" borderId="3" xfId="9" applyFont="1" applyFill="1" applyBorder="1" applyAlignment="1" applyProtection="1">
      <alignment horizontal="center" vertical="center" wrapText="1"/>
    </xf>
    <xf numFmtId="0" fontId="6" fillId="2" borderId="0" xfId="0" quotePrefix="1"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30" fillId="2" borderId="32" xfId="0" applyFont="1" applyFill="1" applyBorder="1" applyAlignment="1" applyProtection="1">
      <alignment horizontal="center" vertical="center" wrapText="1"/>
    </xf>
    <xf numFmtId="0" fontId="30" fillId="2" borderId="35" xfId="0" applyFont="1" applyFill="1" applyBorder="1" applyAlignment="1" applyProtection="1">
      <alignment horizontal="center" vertical="center" wrapText="1"/>
    </xf>
    <xf numFmtId="0" fontId="30" fillId="2" borderId="33" xfId="0" applyFont="1" applyFill="1" applyBorder="1" applyAlignment="1" applyProtection="1">
      <alignment horizontal="center" vertical="center" wrapText="1"/>
    </xf>
    <xf numFmtId="0" fontId="30" fillId="2" borderId="29" xfId="0" applyFont="1" applyFill="1" applyBorder="1" applyAlignment="1" applyProtection="1">
      <alignment horizontal="center" vertical="center" wrapText="1"/>
    </xf>
    <xf numFmtId="0" fontId="26" fillId="0" borderId="16" xfId="0" quotePrefix="1" applyFont="1" applyBorder="1" applyAlignment="1">
      <alignment horizontal="center" vertical="center" wrapText="1"/>
    </xf>
    <xf numFmtId="0" fontId="26" fillId="0" borderId="36" xfId="0" applyFont="1" applyBorder="1" applyAlignment="1">
      <alignment horizontal="center" vertical="center" wrapText="1"/>
    </xf>
    <xf numFmtId="0" fontId="26" fillId="10" borderId="34" xfId="0" applyFont="1" applyFill="1" applyBorder="1" applyAlignment="1" applyProtection="1">
      <alignment horizontal="center" vertical="center" wrapText="1"/>
    </xf>
    <xf numFmtId="0" fontId="26" fillId="10" borderId="37" xfId="0" applyFont="1" applyFill="1" applyBorder="1" applyAlignment="1" applyProtection="1">
      <alignment horizontal="center" vertical="center" wrapText="1"/>
    </xf>
    <xf numFmtId="0" fontId="48" fillId="0" borderId="23" xfId="0" applyFont="1" applyFill="1" applyBorder="1" applyAlignment="1" applyProtection="1">
      <alignment horizontal="right" vertical="center" wrapText="1"/>
    </xf>
    <xf numFmtId="0" fontId="48" fillId="0" borderId="24" xfId="0" applyFont="1" applyFill="1" applyBorder="1" applyAlignment="1" applyProtection="1">
      <alignment horizontal="right" vertical="center" wrapText="1"/>
    </xf>
    <xf numFmtId="0" fontId="48" fillId="0" borderId="25" xfId="0" applyFont="1" applyFill="1" applyBorder="1" applyAlignment="1" applyProtection="1">
      <alignment horizontal="right" vertical="center" wrapText="1"/>
    </xf>
    <xf numFmtId="0" fontId="30" fillId="2" borderId="28" xfId="0" applyFont="1" applyFill="1" applyBorder="1" applyAlignment="1" applyProtection="1">
      <alignment horizontal="center" vertical="center" wrapText="1"/>
    </xf>
    <xf numFmtId="0" fontId="30" fillId="3" borderId="6" xfId="0" quotePrefix="1" applyFont="1" applyFill="1" applyBorder="1" applyAlignment="1" applyProtection="1">
      <alignment horizontal="center" vertical="center" wrapText="1"/>
    </xf>
    <xf numFmtId="0" fontId="30" fillId="3" borderId="6" xfId="0" applyFont="1" applyFill="1" applyBorder="1" applyAlignment="1" applyProtection="1">
      <alignment horizontal="center" vertical="center" wrapText="1"/>
    </xf>
    <xf numFmtId="0" fontId="48" fillId="0" borderId="6" xfId="0" quotePrefix="1" applyFont="1" applyFill="1" applyBorder="1" applyAlignment="1" applyProtection="1">
      <alignment horizontal="right" vertical="center" wrapText="1"/>
    </xf>
    <xf numFmtId="0" fontId="48" fillId="0" borderId="6" xfId="0" applyFont="1" applyFill="1" applyBorder="1" applyAlignment="1" applyProtection="1">
      <alignment horizontal="right" vertical="center" wrapText="1"/>
    </xf>
    <xf numFmtId="0" fontId="68" fillId="0" borderId="8" xfId="0" quotePrefix="1" applyFont="1" applyFill="1" applyBorder="1" applyAlignment="1" applyProtection="1">
      <alignment horizontal="center" vertical="center" wrapText="1"/>
    </xf>
    <xf numFmtId="0" fontId="68" fillId="0" borderId="8" xfId="0" applyFont="1" applyFill="1" applyBorder="1" applyAlignment="1" applyProtection="1">
      <alignment horizontal="center" vertical="center" wrapText="1"/>
    </xf>
    <xf numFmtId="0" fontId="68" fillId="0" borderId="7" xfId="0" applyFont="1" applyFill="1" applyBorder="1" applyAlignment="1" applyProtection="1">
      <alignment horizontal="center" vertical="center" wrapText="1"/>
    </xf>
    <xf numFmtId="0" fontId="69" fillId="0" borderId="39" xfId="0" quotePrefix="1" applyFont="1" applyFill="1" applyBorder="1" applyAlignment="1" applyProtection="1">
      <alignment horizontal="right" vertical="top"/>
    </xf>
    <xf numFmtId="0" fontId="69" fillId="0" borderId="18" xfId="0" applyFont="1" applyFill="1" applyBorder="1" applyAlignment="1" applyProtection="1">
      <alignment horizontal="right" vertical="top"/>
    </xf>
    <xf numFmtId="0" fontId="69" fillId="0" borderId="19" xfId="0" applyFont="1" applyFill="1" applyBorder="1" applyAlignment="1" applyProtection="1">
      <alignment horizontal="right" vertical="top"/>
    </xf>
    <xf numFmtId="0" fontId="48" fillId="0" borderId="23" xfId="0" quotePrefix="1" applyFont="1" applyFill="1" applyBorder="1" applyAlignment="1" applyProtection="1">
      <alignment horizontal="right" vertical="center" wrapText="1"/>
    </xf>
    <xf numFmtId="0" fontId="30" fillId="3" borderId="40" xfId="0" quotePrefix="1" applyFont="1" applyFill="1" applyBorder="1" applyAlignment="1" applyProtection="1">
      <alignment horizontal="center" vertical="center" wrapText="1"/>
    </xf>
    <xf numFmtId="0" fontId="0" fillId="0" borderId="41" xfId="0" applyBorder="1" applyAlignment="1">
      <alignment horizontal="center" vertical="center" wrapText="1"/>
    </xf>
    <xf numFmtId="0" fontId="48" fillId="2" borderId="28" xfId="0" applyFont="1" applyFill="1" applyBorder="1" applyAlignment="1" applyProtection="1">
      <alignment horizontal="center" vertical="center" wrapText="1"/>
    </xf>
    <xf numFmtId="0" fontId="48" fillId="0" borderId="21" xfId="0" quotePrefix="1" applyFont="1" applyFill="1" applyBorder="1" applyAlignment="1" applyProtection="1">
      <alignment horizontal="right" vertical="center" wrapText="1"/>
    </xf>
    <xf numFmtId="0" fontId="48" fillId="0" borderId="21" xfId="0" applyFont="1" applyFill="1" applyBorder="1" applyAlignment="1" applyProtection="1">
      <alignment horizontal="right" vertical="center" wrapText="1"/>
    </xf>
    <xf numFmtId="0" fontId="71" fillId="0" borderId="6" xfId="0" quotePrefix="1" applyFont="1" applyFill="1" applyBorder="1" applyAlignment="1" applyProtection="1">
      <alignment horizontal="center" vertical="center" wrapText="1"/>
    </xf>
    <xf numFmtId="0" fontId="71" fillId="0" borderId="6"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73" fillId="0" borderId="0" xfId="13" quotePrefix="1" applyFont="1" applyFill="1" applyBorder="1" applyAlignment="1">
      <alignment horizontal="center" vertical="center" wrapText="1"/>
    </xf>
    <xf numFmtId="0" fontId="73" fillId="0" borderId="0" xfId="13" applyFont="1" applyFill="1" applyBorder="1" applyAlignment="1">
      <alignment horizontal="center" vertical="center" wrapText="1"/>
    </xf>
    <xf numFmtId="0" fontId="78" fillId="0" borderId="0" xfId="14" applyFont="1" applyAlignment="1">
      <alignment wrapText="1"/>
    </xf>
    <xf numFmtId="0" fontId="77" fillId="0" borderId="0" xfId="14"/>
    <xf numFmtId="0" fontId="79" fillId="0" borderId="42" xfId="13" applyFont="1" applyFill="1" applyBorder="1" applyAlignment="1">
      <alignment horizontal="left" vertical="center" wrapText="1"/>
    </xf>
    <xf numFmtId="0" fontId="80" fillId="0" borderId="42" xfId="14" applyFont="1" applyBorder="1" applyAlignment="1">
      <alignment horizontal="left" vertical="center" wrapText="1"/>
    </xf>
    <xf numFmtId="0" fontId="73" fillId="0" borderId="0" xfId="13" applyFont="1" applyFill="1" applyBorder="1" applyAlignment="1">
      <alignment horizontal="center" vertical="center" wrapText="1"/>
    </xf>
    <xf numFmtId="0" fontId="78" fillId="0" borderId="0" xfId="14" applyFont="1" applyAlignment="1">
      <alignment wrapText="1"/>
    </xf>
    <xf numFmtId="0" fontId="81" fillId="0" borderId="43" xfId="13" applyFont="1" applyFill="1" applyBorder="1" applyAlignment="1">
      <alignment horizontal="center" vertical="center" wrapText="1"/>
    </xf>
    <xf numFmtId="0" fontId="82" fillId="11" borderId="43" xfId="14" quotePrefix="1" applyFont="1" applyFill="1" applyBorder="1" applyAlignment="1" applyProtection="1">
      <alignment horizontal="center" vertical="center" wrapText="1"/>
    </xf>
    <xf numFmtId="0" fontId="81" fillId="0" borderId="44" xfId="13" applyFont="1" applyFill="1" applyBorder="1" applyAlignment="1">
      <alignment horizontal="center" vertical="center" wrapText="1"/>
    </xf>
    <xf numFmtId="0" fontId="81" fillId="0" borderId="45" xfId="13" applyFont="1" applyFill="1" applyBorder="1" applyAlignment="1">
      <alignment horizontal="center" vertical="center" wrapText="1"/>
    </xf>
    <xf numFmtId="0" fontId="81" fillId="0" borderId="44" xfId="13" applyFont="1" applyFill="1" applyBorder="1" applyAlignment="1">
      <alignment horizontal="center" vertical="center"/>
    </xf>
    <xf numFmtId="0" fontId="81" fillId="0" borderId="45" xfId="13" applyFont="1" applyFill="1" applyBorder="1" applyAlignment="1">
      <alignment horizontal="center" vertical="center"/>
    </xf>
    <xf numFmtId="0" fontId="82" fillId="0" borderId="44" xfId="13" applyFont="1" applyFill="1" applyBorder="1" applyAlignment="1">
      <alignment horizontal="center" vertical="center" wrapText="1"/>
    </xf>
    <xf numFmtId="0" fontId="82" fillId="0" borderId="45" xfId="13" applyFont="1" applyFill="1" applyBorder="1" applyAlignment="1">
      <alignment horizontal="center" vertical="center" wrapText="1"/>
    </xf>
    <xf numFmtId="0" fontId="81" fillId="0" borderId="46" xfId="13" applyFont="1" applyFill="1" applyBorder="1" applyAlignment="1">
      <alignment horizontal="center" vertical="center" wrapText="1"/>
    </xf>
    <xf numFmtId="0" fontId="81" fillId="0" borderId="47" xfId="13" applyFont="1" applyFill="1" applyBorder="1" applyAlignment="1">
      <alignment horizontal="center" vertical="center" wrapText="1"/>
    </xf>
    <xf numFmtId="0" fontId="81" fillId="0" borderId="23" xfId="13" applyFont="1" applyFill="1" applyBorder="1" applyAlignment="1">
      <alignment horizontal="center" vertical="center" wrapText="1"/>
    </xf>
    <xf numFmtId="0" fontId="81" fillId="0" borderId="25" xfId="13" applyFont="1" applyFill="1" applyBorder="1" applyAlignment="1">
      <alignment horizontal="center" vertical="center" wrapText="1"/>
    </xf>
    <xf numFmtId="0" fontId="81" fillId="0" borderId="48" xfId="13" applyFont="1" applyFill="1" applyBorder="1" applyAlignment="1">
      <alignment horizontal="center" vertical="center" wrapText="1"/>
    </xf>
    <xf numFmtId="0" fontId="82" fillId="11" borderId="48" xfId="14" applyFont="1" applyFill="1" applyBorder="1" applyAlignment="1" applyProtection="1">
      <alignment horizontal="center" vertical="center" wrapText="1"/>
    </xf>
    <xf numFmtId="0" fontId="82" fillId="11" borderId="43" xfId="13" applyFont="1" applyFill="1" applyBorder="1" applyAlignment="1">
      <alignment horizontal="center" vertical="center" wrapText="1"/>
    </xf>
    <xf numFmtId="0" fontId="84" fillId="5" borderId="43" xfId="13" applyFont="1" applyFill="1" applyBorder="1" applyAlignment="1">
      <alignment horizontal="center" vertical="center" wrapText="1"/>
    </xf>
    <xf numFmtId="0" fontId="83" fillId="11" borderId="43" xfId="13" applyFont="1" applyFill="1" applyBorder="1" applyAlignment="1">
      <alignment horizontal="center" vertical="center" wrapText="1"/>
    </xf>
    <xf numFmtId="0" fontId="82" fillId="11" borderId="43" xfId="13" applyFont="1" applyFill="1" applyBorder="1" applyAlignment="1">
      <alignment horizontal="center" vertical="center"/>
    </xf>
    <xf numFmtId="0" fontId="82" fillId="0" borderId="47" xfId="13" applyFont="1" applyFill="1" applyBorder="1" applyAlignment="1">
      <alignment horizontal="center" vertical="center" wrapText="1"/>
    </xf>
    <xf numFmtId="0" fontId="82" fillId="11" borderId="21" xfId="13" applyFont="1" applyFill="1" applyBorder="1" applyAlignment="1">
      <alignment horizontal="center" vertical="center"/>
    </xf>
    <xf numFmtId="0" fontId="84" fillId="5" borderId="21" xfId="13" applyFont="1" applyFill="1" applyBorder="1" applyAlignment="1">
      <alignment horizontal="center" vertical="center" wrapText="1"/>
    </xf>
    <xf numFmtId="0" fontId="81" fillId="0" borderId="49" xfId="13" applyFont="1" applyFill="1" applyBorder="1" applyAlignment="1">
      <alignment horizontal="center" vertical="center" wrapText="1"/>
    </xf>
    <xf numFmtId="0" fontId="82" fillId="11" borderId="49" xfId="14" applyFont="1" applyFill="1" applyBorder="1" applyAlignment="1" applyProtection="1">
      <alignment horizontal="center" vertical="center" wrapText="1"/>
    </xf>
    <xf numFmtId="0" fontId="82" fillId="11" borderId="49" xfId="13" applyFont="1" applyFill="1" applyBorder="1" applyAlignment="1">
      <alignment horizontal="center" vertical="center" wrapText="1"/>
    </xf>
    <xf numFmtId="0" fontId="84" fillId="5" borderId="49" xfId="13" applyFont="1" applyFill="1" applyBorder="1" applyAlignment="1">
      <alignment horizontal="center" vertical="center" wrapText="1"/>
    </xf>
    <xf numFmtId="0" fontId="83" fillId="11" borderId="49" xfId="13" applyFont="1" applyFill="1" applyBorder="1" applyAlignment="1">
      <alignment horizontal="center" vertical="center" wrapText="1"/>
    </xf>
    <xf numFmtId="0" fontId="82" fillId="11" borderId="49" xfId="13" applyFont="1" applyFill="1" applyBorder="1" applyAlignment="1">
      <alignment horizontal="center" vertical="center"/>
    </xf>
    <xf numFmtId="0" fontId="82" fillId="11" borderId="50" xfId="13" applyFont="1" applyFill="1" applyBorder="1" applyAlignment="1">
      <alignment horizontal="center" vertical="center"/>
    </xf>
    <xf numFmtId="0" fontId="84" fillId="5" borderId="44" xfId="13" applyFont="1" applyFill="1" applyBorder="1" applyAlignment="1">
      <alignment horizontal="center" vertical="center" wrapText="1"/>
    </xf>
    <xf numFmtId="0" fontId="82" fillId="11" borderId="51" xfId="13" applyFont="1" applyFill="1" applyBorder="1" applyAlignment="1">
      <alignment horizontal="center" vertical="center"/>
    </xf>
    <xf numFmtId="0" fontId="84" fillId="5" borderId="51" xfId="13" applyFont="1" applyFill="1" applyBorder="1" applyAlignment="1">
      <alignment horizontal="center" vertical="center" wrapText="1"/>
    </xf>
    <xf numFmtId="0" fontId="85" fillId="0" borderId="49" xfId="13" applyFont="1" applyFill="1" applyBorder="1" applyAlignment="1">
      <alignment vertical="center"/>
    </xf>
    <xf numFmtId="1" fontId="77" fillId="0" borderId="6" xfId="14" applyNumberFormat="1" applyBorder="1" applyAlignment="1">
      <alignment horizontal="center" vertical="center"/>
    </xf>
    <xf numFmtId="1" fontId="8" fillId="0" borderId="8" xfId="3" applyNumberFormat="1" applyFont="1" applyBorder="1" applyAlignment="1">
      <alignment horizontal="center" vertical="center"/>
    </xf>
    <xf numFmtId="167" fontId="86" fillId="12" borderId="49" xfId="13" applyNumberFormat="1" applyFont="1" applyFill="1" applyBorder="1" applyAlignment="1">
      <alignment horizontal="center" vertical="center"/>
    </xf>
    <xf numFmtId="0" fontId="87" fillId="0" borderId="0" xfId="13" applyFont="1" applyFill="1" applyBorder="1" applyAlignment="1">
      <alignment horizontal="center" vertical="center"/>
    </xf>
    <xf numFmtId="0" fontId="77" fillId="0" borderId="0" xfId="14" applyFill="1" applyBorder="1"/>
    <xf numFmtId="0" fontId="85" fillId="0" borderId="50" xfId="13" applyFont="1" applyFill="1" applyBorder="1" applyAlignment="1">
      <alignment vertical="center"/>
    </xf>
    <xf numFmtId="0" fontId="88" fillId="0" borderId="0" xfId="13" applyFont="1" applyFill="1" applyBorder="1" applyAlignment="1">
      <alignment horizontal="center" vertical="center"/>
    </xf>
    <xf numFmtId="0" fontId="81" fillId="12" borderId="50" xfId="13" applyFont="1" applyFill="1" applyBorder="1" applyAlignment="1">
      <alignment vertical="center"/>
    </xf>
    <xf numFmtId="1" fontId="32" fillId="8" borderId="6" xfId="14" applyNumberFormat="1" applyFont="1" applyFill="1" applyBorder="1" applyAlignment="1">
      <alignment horizontal="center" vertical="center"/>
    </xf>
    <xf numFmtId="0" fontId="12" fillId="3" borderId="23" xfId="3" applyFont="1" applyFill="1" applyBorder="1" applyAlignment="1" applyProtection="1">
      <alignment horizontal="center" vertical="center"/>
    </xf>
    <xf numFmtId="167" fontId="82" fillId="12" borderId="49" xfId="13" applyNumberFormat="1" applyFont="1" applyFill="1" applyBorder="1" applyAlignment="1">
      <alignment horizontal="center" vertical="center"/>
    </xf>
    <xf numFmtId="0" fontId="89" fillId="0" borderId="0" xfId="13" applyFont="1" applyFill="1" applyBorder="1" applyAlignment="1">
      <alignment horizontal="center" vertical="center"/>
    </xf>
    <xf numFmtId="0" fontId="85" fillId="0" borderId="43" xfId="13" applyFont="1" applyFill="1" applyBorder="1" applyAlignment="1">
      <alignment vertical="center"/>
    </xf>
    <xf numFmtId="0" fontId="81" fillId="12" borderId="43" xfId="13" quotePrefix="1" applyFont="1" applyFill="1" applyBorder="1" applyAlignment="1">
      <alignment horizontal="left" vertical="center" wrapText="1"/>
    </xf>
    <xf numFmtId="1" fontId="32" fillId="5" borderId="6" xfId="14" applyNumberFormat="1" applyFont="1" applyFill="1" applyBorder="1" applyAlignment="1">
      <alignment horizontal="center" vertical="center"/>
    </xf>
    <xf numFmtId="1" fontId="91" fillId="3" borderId="13" xfId="3" applyNumberFormat="1" applyFont="1" applyFill="1" applyBorder="1" applyAlignment="1" applyProtection="1">
      <alignment horizontal="center" vertical="center"/>
    </xf>
    <xf numFmtId="0" fontId="92" fillId="0" borderId="0" xfId="13" applyFont="1" applyFill="1" applyBorder="1" applyAlignment="1">
      <alignment horizontal="center" vertical="center"/>
    </xf>
    <xf numFmtId="0" fontId="93" fillId="0" borderId="0" xfId="14" applyFont="1" applyFill="1" applyBorder="1" applyAlignment="1">
      <alignment horizontal="center" vertical="center"/>
    </xf>
    <xf numFmtId="0" fontId="89" fillId="0" borderId="0" xfId="14" applyFont="1" applyFill="1" applyBorder="1"/>
    <xf numFmtId="0" fontId="89" fillId="0" borderId="0" xfId="14" applyFont="1"/>
    <xf numFmtId="0" fontId="85" fillId="11" borderId="6" xfId="14" applyFont="1" applyFill="1" applyBorder="1" applyAlignment="1" applyProtection="1">
      <alignment horizontal="center" vertical="center" wrapText="1"/>
    </xf>
    <xf numFmtId="0" fontId="85" fillId="0" borderId="6" xfId="13" applyFont="1" applyFill="1" applyBorder="1" applyAlignment="1">
      <alignment horizontal="center" vertical="center"/>
    </xf>
    <xf numFmtId="167" fontId="85" fillId="0" borderId="6" xfId="13" applyNumberFormat="1" applyFont="1" applyFill="1" applyBorder="1" applyAlignment="1">
      <alignment horizontal="center" vertical="center"/>
    </xf>
    <xf numFmtId="0" fontId="85" fillId="0" borderId="23" xfId="13" applyFont="1" applyFill="1" applyBorder="1" applyAlignment="1">
      <alignment horizontal="center" vertical="center"/>
    </xf>
    <xf numFmtId="167" fontId="85" fillId="0" borderId="52" xfId="13" applyNumberFormat="1" applyFont="1" applyFill="1" applyBorder="1" applyAlignment="1">
      <alignment horizontal="center" vertical="center"/>
    </xf>
    <xf numFmtId="0" fontId="94" fillId="0" borderId="53" xfId="13" applyFont="1" applyFill="1" applyBorder="1" applyAlignment="1">
      <alignment horizontal="center" vertical="center" wrapText="1"/>
    </xf>
    <xf numFmtId="167" fontId="85" fillId="0" borderId="25" xfId="13" applyNumberFormat="1" applyFont="1" applyFill="1" applyBorder="1" applyAlignment="1">
      <alignment horizontal="center" vertical="center"/>
    </xf>
    <xf numFmtId="167" fontId="85" fillId="0" borderId="6" xfId="13" applyNumberFormat="1" applyFont="1" applyFill="1" applyBorder="1" applyAlignment="1">
      <alignment horizontal="right" vertical="center"/>
    </xf>
    <xf numFmtId="0" fontId="86" fillId="0" borderId="54" xfId="13" quotePrefix="1" applyFont="1" applyFill="1" applyBorder="1" applyAlignment="1">
      <alignment horizontal="right" vertical="center" wrapText="1"/>
    </xf>
    <xf numFmtId="0" fontId="86" fillId="0" borderId="55" xfId="14" applyFont="1" applyBorder="1" applyAlignment="1">
      <alignment horizontal="right" vertical="center" wrapText="1"/>
    </xf>
    <xf numFmtId="1" fontId="97" fillId="0" borderId="14" xfId="3" applyNumberFormat="1" applyFont="1" applyFill="1" applyBorder="1" applyAlignment="1" applyProtection="1">
      <alignment horizontal="center" vertical="center"/>
    </xf>
    <xf numFmtId="167" fontId="86" fillId="0" borderId="49" xfId="13" applyNumberFormat="1" applyFont="1" applyFill="1" applyBorder="1" applyAlignment="1">
      <alignment horizontal="center" vertical="center"/>
    </xf>
    <xf numFmtId="0" fontId="96" fillId="0" borderId="49" xfId="13" applyFont="1" applyFill="1" applyBorder="1" applyAlignment="1">
      <alignment horizontal="center" vertical="center"/>
    </xf>
    <xf numFmtId="167" fontId="86" fillId="0" borderId="56" xfId="13" applyNumberFormat="1" applyFont="1" applyFill="1" applyBorder="1" applyAlignment="1">
      <alignment horizontal="center" vertical="center"/>
    </xf>
    <xf numFmtId="0" fontId="96" fillId="0" borderId="51" xfId="13" applyFont="1" applyFill="1" applyBorder="1" applyAlignment="1">
      <alignment horizontal="center" vertical="center"/>
    </xf>
    <xf numFmtId="167" fontId="86" fillId="0" borderId="57" xfId="13" applyNumberFormat="1" applyFont="1" applyFill="1" applyBorder="1" applyAlignment="1">
      <alignment horizontal="center" vertical="center"/>
    </xf>
    <xf numFmtId="0" fontId="96" fillId="0" borderId="48" xfId="13" applyFont="1" applyFill="1" applyBorder="1" applyAlignment="1">
      <alignment horizontal="center" vertical="center"/>
    </xf>
    <xf numFmtId="0" fontId="86" fillId="0" borderId="51" xfId="13" applyFont="1" applyFill="1" applyBorder="1" applyAlignment="1">
      <alignment horizontal="center" vertical="center"/>
    </xf>
    <xf numFmtId="0" fontId="98" fillId="0" borderId="0" xfId="13" applyFont="1" applyFill="1" applyBorder="1" applyAlignment="1">
      <alignment horizontal="center" vertical="center"/>
    </xf>
    <xf numFmtId="0" fontId="98" fillId="0" borderId="0" xfId="14" applyFont="1" applyFill="1" applyBorder="1" applyAlignment="1">
      <alignment horizontal="center" vertical="center"/>
    </xf>
    <xf numFmtId="0" fontId="72" fillId="0" borderId="0" xfId="14" applyFont="1" applyFill="1" applyBorder="1"/>
    <xf numFmtId="0" fontId="72" fillId="0" borderId="0" xfId="14" applyFont="1" applyFill="1"/>
    <xf numFmtId="0" fontId="81" fillId="0" borderId="6" xfId="13" quotePrefix="1" applyFont="1" applyFill="1" applyBorder="1" applyAlignment="1">
      <alignment horizontal="left" vertical="center" wrapText="1"/>
    </xf>
    <xf numFmtId="0" fontId="81" fillId="0" borderId="6" xfId="13" applyFont="1" applyFill="1" applyBorder="1" applyAlignment="1">
      <alignment horizontal="left" vertical="center" wrapText="1"/>
    </xf>
    <xf numFmtId="1" fontId="82" fillId="0" borderId="6" xfId="13" applyNumberFormat="1" applyFont="1" applyFill="1" applyBorder="1" applyAlignment="1">
      <alignment horizontal="center" vertical="center"/>
    </xf>
    <xf numFmtId="164" fontId="82" fillId="0" borderId="6" xfId="13" applyNumberFormat="1" applyFont="1" applyFill="1" applyBorder="1" applyAlignment="1">
      <alignment horizontal="center" vertical="center"/>
    </xf>
    <xf numFmtId="0" fontId="86" fillId="0" borderId="54" xfId="13" applyFont="1" applyFill="1" applyBorder="1" applyAlignment="1">
      <alignment horizontal="right" vertical="center" wrapText="1"/>
    </xf>
    <xf numFmtId="0" fontId="94" fillId="0" borderId="58" xfId="13" applyFont="1" applyFill="1" applyBorder="1" applyAlignment="1">
      <alignment horizontal="right" vertical="center" wrapText="1"/>
    </xf>
    <xf numFmtId="0" fontId="94" fillId="0" borderId="59" xfId="14" applyFont="1" applyBorder="1" applyAlignment="1">
      <alignment horizontal="right" vertical="center"/>
    </xf>
    <xf numFmtId="0" fontId="95" fillId="0" borderId="49" xfId="13" applyFont="1" applyFill="1" applyBorder="1" applyAlignment="1">
      <alignment horizontal="center" vertical="center"/>
    </xf>
    <xf numFmtId="167" fontId="94" fillId="0" borderId="49" xfId="13" applyNumberFormat="1" applyFont="1" applyFill="1" applyBorder="1" applyAlignment="1">
      <alignment horizontal="center" vertical="center"/>
    </xf>
    <xf numFmtId="167" fontId="94" fillId="0" borderId="56" xfId="13" applyNumberFormat="1" applyFont="1" applyFill="1" applyBorder="1" applyAlignment="1">
      <alignment horizontal="center" vertical="center"/>
    </xf>
    <xf numFmtId="0" fontId="95" fillId="0" borderId="6" xfId="13" applyFont="1" applyFill="1" applyBorder="1" applyAlignment="1">
      <alignment horizontal="center" vertical="center"/>
    </xf>
    <xf numFmtId="167" fontId="94" fillId="0" borderId="57" xfId="13" applyNumberFormat="1" applyFont="1" applyFill="1" applyBorder="1" applyAlignment="1">
      <alignment horizontal="center" vertical="center"/>
    </xf>
    <xf numFmtId="0" fontId="94" fillId="0" borderId="6" xfId="13" applyFont="1" applyFill="1" applyBorder="1" applyAlignment="1">
      <alignment horizontal="center" vertical="center"/>
    </xf>
    <xf numFmtId="0" fontId="99" fillId="0" borderId="0" xfId="14" applyFont="1"/>
    <xf numFmtId="0" fontId="85" fillId="0" borderId="0" xfId="14" applyFont="1"/>
    <xf numFmtId="0" fontId="100" fillId="0" borderId="0" xfId="13" quotePrefix="1" applyFont="1" applyFill="1" applyAlignment="1">
      <alignment horizontal="center" vertical="center" wrapText="1"/>
    </xf>
    <xf numFmtId="0" fontId="100" fillId="0" borderId="0" xfId="13" applyFont="1" applyFill="1" applyAlignment="1">
      <alignment horizontal="center" vertical="center" wrapText="1"/>
    </xf>
    <xf numFmtId="0" fontId="72" fillId="0" borderId="0" xfId="13" applyFont="1" applyFill="1" applyAlignment="1"/>
    <xf numFmtId="0" fontId="100" fillId="0" borderId="0" xfId="13" applyFont="1" applyFill="1" applyAlignment="1">
      <alignment horizontal="center" vertical="center" wrapText="1"/>
    </xf>
    <xf numFmtId="0" fontId="104" fillId="0" borderId="0" xfId="13" applyFont="1" applyFill="1" applyAlignment="1">
      <alignment horizontal="center" vertical="center" wrapText="1"/>
    </xf>
    <xf numFmtId="0" fontId="81" fillId="0" borderId="60" xfId="13" applyFont="1" applyFill="1" applyBorder="1" applyAlignment="1">
      <alignment horizontal="center" vertical="center" wrapText="1"/>
    </xf>
    <xf numFmtId="0" fontId="85" fillId="0" borderId="61" xfId="13" quotePrefix="1" applyFont="1" applyFill="1" applyBorder="1" applyAlignment="1">
      <alignment horizontal="center" vertical="center" wrapText="1"/>
    </xf>
    <xf numFmtId="0" fontId="86" fillId="0" borderId="62" xfId="13" applyFont="1" applyFill="1" applyBorder="1" applyAlignment="1">
      <alignment horizontal="center" vertical="center" wrapText="1"/>
    </xf>
    <xf numFmtId="0" fontId="86" fillId="0" borderId="50" xfId="13" applyFont="1" applyFill="1" applyBorder="1" applyAlignment="1">
      <alignment horizontal="center" vertical="center" wrapText="1"/>
    </xf>
    <xf numFmtId="0" fontId="86" fillId="0" borderId="50" xfId="13" applyFont="1" applyFill="1" applyBorder="1" applyAlignment="1">
      <alignment horizontal="center" vertical="center"/>
    </xf>
    <xf numFmtId="0" fontId="86" fillId="0" borderId="44" xfId="13" applyFont="1" applyFill="1" applyBorder="1" applyAlignment="1">
      <alignment horizontal="center" vertical="center" wrapText="1"/>
    </xf>
    <xf numFmtId="0" fontId="86" fillId="0" borderId="6" xfId="13" applyFont="1" applyFill="1" applyBorder="1" applyAlignment="1">
      <alignment horizontal="center" vertical="center" wrapText="1"/>
    </xf>
    <xf numFmtId="0" fontId="86" fillId="0" borderId="0" xfId="13" applyFont="1" applyFill="1" applyAlignment="1"/>
    <xf numFmtId="0" fontId="85" fillId="0" borderId="61" xfId="13" applyFont="1" applyFill="1" applyBorder="1" applyAlignment="1">
      <alignment horizontal="center" vertical="center" wrapText="1"/>
    </xf>
    <xf numFmtId="0" fontId="86" fillId="11" borderId="62" xfId="13" applyFont="1" applyFill="1" applyBorder="1" applyAlignment="1">
      <alignment horizontal="center" vertical="center" wrapText="1"/>
    </xf>
    <xf numFmtId="0" fontId="105" fillId="0" borderId="50" xfId="13" applyFont="1" applyFill="1" applyBorder="1" applyAlignment="1">
      <alignment horizontal="center" vertical="center" wrapText="1"/>
    </xf>
    <xf numFmtId="0" fontId="86" fillId="11" borderId="50" xfId="13" applyFont="1" applyFill="1" applyBorder="1" applyAlignment="1">
      <alignment horizontal="center" vertical="center" wrapText="1"/>
    </xf>
    <xf numFmtId="0" fontId="94" fillId="11" borderId="50" xfId="13" applyFont="1" applyFill="1" applyBorder="1" applyAlignment="1">
      <alignment horizontal="center" vertical="center" wrapText="1"/>
    </xf>
    <xf numFmtId="0" fontId="86" fillId="11" borderId="50" xfId="13" applyFont="1" applyFill="1" applyBorder="1" applyAlignment="1">
      <alignment horizontal="center" vertical="center"/>
    </xf>
    <xf numFmtId="0" fontId="86" fillId="11" borderId="6" xfId="13" applyFont="1" applyFill="1" applyBorder="1" applyAlignment="1">
      <alignment horizontal="center" vertical="center"/>
    </xf>
    <xf numFmtId="0" fontId="105" fillId="0" borderId="6" xfId="13" applyFont="1" applyFill="1" applyBorder="1" applyAlignment="1">
      <alignment horizontal="center" vertical="center" wrapText="1"/>
    </xf>
    <xf numFmtId="169" fontId="72" fillId="0" borderId="0" xfId="13" applyNumberFormat="1" applyFont="1" applyFill="1" applyAlignment="1"/>
    <xf numFmtId="0" fontId="86" fillId="11" borderId="50" xfId="13" applyFont="1" applyFill="1" applyBorder="1" applyAlignment="1">
      <alignment horizontal="center" vertical="center"/>
    </xf>
    <xf numFmtId="0" fontId="105" fillId="0" borderId="44" xfId="13" applyFont="1" applyFill="1" applyBorder="1" applyAlignment="1">
      <alignment horizontal="center" vertical="center" wrapText="1"/>
    </xf>
    <xf numFmtId="0" fontId="80" fillId="0" borderId="49" xfId="13" applyFont="1" applyFill="1" applyBorder="1" applyAlignment="1">
      <alignment vertical="center"/>
    </xf>
    <xf numFmtId="1" fontId="12" fillId="0" borderId="14" xfId="6" applyNumberFormat="1" applyFont="1" applyFill="1" applyBorder="1" applyAlignment="1">
      <alignment horizontal="center" vertical="center"/>
    </xf>
    <xf numFmtId="1" fontId="86" fillId="11" borderId="49" xfId="13" applyNumberFormat="1" applyFont="1" applyFill="1" applyBorder="1" applyAlignment="1">
      <alignment horizontal="center" vertical="center"/>
    </xf>
    <xf numFmtId="167" fontId="86" fillId="13" borderId="49" xfId="13" applyNumberFormat="1" applyFont="1" applyFill="1" applyBorder="1" applyAlignment="1">
      <alignment horizontal="center" vertical="center"/>
    </xf>
    <xf numFmtId="0" fontId="86" fillId="11" borderId="6" xfId="13" applyFont="1" applyFill="1" applyBorder="1" applyAlignment="1">
      <alignment horizontal="center" vertical="center"/>
    </xf>
    <xf numFmtId="0" fontId="86" fillId="0" borderId="0" xfId="13" applyFont="1" applyFill="1" applyBorder="1" applyAlignment="1">
      <alignment horizontal="center" vertical="center"/>
    </xf>
    <xf numFmtId="0" fontId="86" fillId="0" borderId="0" xfId="13" applyFont="1" applyFill="1" applyBorder="1" applyAlignment="1"/>
    <xf numFmtId="0" fontId="80" fillId="0" borderId="50" xfId="13" applyFont="1" applyFill="1" applyBorder="1" applyAlignment="1">
      <alignment vertical="center"/>
    </xf>
    <xf numFmtId="0" fontId="79" fillId="12" borderId="50" xfId="13" applyFont="1" applyFill="1" applyBorder="1" applyAlignment="1">
      <alignment vertical="center"/>
    </xf>
    <xf numFmtId="0" fontId="12" fillId="5" borderId="7" xfId="6" applyFont="1" applyFill="1" applyBorder="1" applyAlignment="1">
      <alignment horizontal="center" vertical="center"/>
    </xf>
    <xf numFmtId="0" fontId="86" fillId="12" borderId="50" xfId="13" applyFont="1" applyFill="1" applyBorder="1" applyAlignment="1">
      <alignment horizontal="center" vertical="center"/>
    </xf>
    <xf numFmtId="0" fontId="86" fillId="12" borderId="6" xfId="13" applyFont="1" applyFill="1" applyBorder="1" applyAlignment="1">
      <alignment horizontal="center" vertical="center"/>
    </xf>
    <xf numFmtId="0" fontId="82" fillId="0" borderId="0" xfId="13" applyFont="1" applyFill="1" applyBorder="1" applyAlignment="1">
      <alignment horizontal="center" vertical="center"/>
    </xf>
    <xf numFmtId="0" fontId="80" fillId="0" borderId="43" xfId="13" applyFont="1" applyFill="1" applyBorder="1" applyAlignment="1">
      <alignment vertical="center"/>
    </xf>
    <xf numFmtId="1" fontId="12" fillId="0" borderId="63" xfId="6" applyNumberFormat="1" applyFont="1" applyFill="1" applyBorder="1" applyAlignment="1">
      <alignment horizontal="center" vertical="center"/>
    </xf>
    <xf numFmtId="167" fontId="86" fillId="13" borderId="48" xfId="13" applyNumberFormat="1" applyFont="1" applyFill="1" applyBorder="1" applyAlignment="1">
      <alignment horizontal="center" vertical="center"/>
    </xf>
    <xf numFmtId="0" fontId="86" fillId="11" borderId="21" xfId="13" applyFont="1" applyFill="1" applyBorder="1" applyAlignment="1">
      <alignment horizontal="center" vertical="center"/>
    </xf>
    <xf numFmtId="0" fontId="79" fillId="12" borderId="6" xfId="13" quotePrefix="1" applyFont="1" applyFill="1" applyBorder="1" applyAlignment="1">
      <alignment horizontal="left" vertical="center" wrapText="1"/>
    </xf>
    <xf numFmtId="0" fontId="12" fillId="5" borderId="64" xfId="6" applyFont="1" applyFill="1" applyBorder="1" applyAlignment="1">
      <alignment horizontal="center" vertical="center"/>
    </xf>
    <xf numFmtId="167" fontId="86" fillId="12" borderId="6" xfId="13" applyNumberFormat="1" applyFont="1" applyFill="1" applyBorder="1" applyAlignment="1">
      <alignment horizontal="center" vertical="center"/>
    </xf>
    <xf numFmtId="0" fontId="86" fillId="12" borderId="21" xfId="13" applyFont="1" applyFill="1" applyBorder="1" applyAlignment="1">
      <alignment horizontal="center" vertical="center"/>
    </xf>
    <xf numFmtId="167" fontId="86" fillId="12" borderId="21" xfId="13" applyNumberFormat="1" applyFont="1" applyFill="1" applyBorder="1" applyAlignment="1">
      <alignment horizontal="center" vertical="center"/>
    </xf>
    <xf numFmtId="0" fontId="81" fillId="0" borderId="6" xfId="14" applyFont="1" applyFill="1" applyBorder="1" applyAlignment="1" applyProtection="1">
      <alignment horizontal="center" vertical="center" wrapText="1"/>
    </xf>
    <xf numFmtId="9" fontId="86" fillId="0" borderId="6" xfId="14" applyNumberFormat="1" applyFont="1" applyFill="1" applyBorder="1" applyAlignment="1" applyProtection="1">
      <alignment horizontal="center" vertical="center"/>
    </xf>
    <xf numFmtId="0" fontId="86" fillId="0" borderId="6" xfId="13" applyFont="1" applyFill="1" applyBorder="1" applyAlignment="1"/>
    <xf numFmtId="164" fontId="86" fillId="0" borderId="6" xfId="15" applyNumberFormat="1" applyFont="1" applyFill="1" applyBorder="1" applyAlignment="1">
      <alignment horizontal="center" vertical="center"/>
    </xf>
    <xf numFmtId="167" fontId="86" fillId="0" borderId="23" xfId="14" applyNumberFormat="1" applyFont="1" applyFill="1" applyBorder="1"/>
    <xf numFmtId="167" fontId="86" fillId="0" borderId="52" xfId="13" applyNumberFormat="1" applyFont="1" applyFill="1" applyBorder="1" applyAlignment="1">
      <alignment horizontal="center" vertical="center"/>
    </xf>
    <xf numFmtId="0" fontId="86" fillId="0" borderId="53" xfId="13" applyFont="1" applyFill="1" applyBorder="1" applyAlignment="1">
      <alignment horizontal="center" vertical="center" wrapText="1"/>
    </xf>
    <xf numFmtId="164" fontId="86" fillId="0" borderId="25" xfId="15" applyNumberFormat="1" applyFont="1" applyFill="1" applyBorder="1" applyAlignment="1">
      <alignment horizontal="center" vertical="center"/>
    </xf>
    <xf numFmtId="167" fontId="86" fillId="0" borderId="6" xfId="14" applyNumberFormat="1" applyFont="1" applyFill="1" applyBorder="1"/>
    <xf numFmtId="0" fontId="85" fillId="0" borderId="23" xfId="13" quotePrefix="1" applyFont="1" applyFill="1" applyBorder="1" applyAlignment="1">
      <alignment horizontal="right" vertical="center" wrapText="1"/>
    </xf>
    <xf numFmtId="0" fontId="85" fillId="0" borderId="25" xfId="14" applyFont="1" applyBorder="1" applyAlignment="1">
      <alignment horizontal="right" vertical="center"/>
    </xf>
    <xf numFmtId="0" fontId="86" fillId="0" borderId="6" xfId="13" applyFont="1" applyFill="1" applyBorder="1" applyAlignment="1">
      <alignment horizontal="center" vertical="center"/>
    </xf>
    <xf numFmtId="167" fontId="86" fillId="0" borderId="6" xfId="13" applyNumberFormat="1" applyFont="1" applyFill="1" applyBorder="1" applyAlignment="1">
      <alignment horizontal="center" vertical="center"/>
    </xf>
    <xf numFmtId="167" fontId="86" fillId="0" borderId="51" xfId="13" applyNumberFormat="1" applyFont="1" applyFill="1" applyBorder="1" applyAlignment="1">
      <alignment horizontal="center" vertical="center"/>
    </xf>
    <xf numFmtId="0" fontId="77" fillId="0" borderId="0" xfId="14" applyFill="1"/>
    <xf numFmtId="0" fontId="79" fillId="0" borderId="6" xfId="13" quotePrefix="1" applyFont="1" applyFill="1" applyBorder="1" applyAlignment="1">
      <alignment horizontal="center" vertical="center" wrapText="1"/>
    </xf>
    <xf numFmtId="0" fontId="79" fillId="0" borderId="6" xfId="13" applyFont="1" applyFill="1" applyBorder="1" applyAlignment="1">
      <alignment horizontal="center" vertical="center" wrapText="1"/>
    </xf>
    <xf numFmtId="164" fontId="82" fillId="0" borderId="6" xfId="15" applyNumberFormat="1" applyFont="1" applyFill="1" applyBorder="1" applyAlignment="1">
      <alignment horizontal="center" vertical="center"/>
    </xf>
    <xf numFmtId="0" fontId="82" fillId="0" borderId="0" xfId="13" applyFont="1" applyFill="1" applyAlignment="1"/>
    <xf numFmtId="0" fontId="108" fillId="0" borderId="0" xfId="13" applyFont="1" applyFill="1" applyAlignment="1"/>
    <xf numFmtId="0" fontId="85" fillId="0" borderId="23" xfId="13" applyFont="1" applyFill="1" applyBorder="1" applyAlignment="1">
      <alignment horizontal="right" vertical="center" wrapText="1"/>
    </xf>
    <xf numFmtId="0" fontId="94" fillId="0" borderId="6" xfId="13" applyFont="1" applyFill="1" applyBorder="1" applyAlignment="1">
      <alignment horizontal="right" vertical="center" wrapText="1"/>
    </xf>
    <xf numFmtId="0" fontId="94" fillId="0" borderId="6" xfId="14" applyFont="1" applyBorder="1" applyAlignment="1">
      <alignment horizontal="right" vertical="center"/>
    </xf>
    <xf numFmtId="0" fontId="94" fillId="0" borderId="45" xfId="13" applyFont="1" applyFill="1" applyBorder="1" applyAlignment="1">
      <alignment horizontal="center" vertical="center"/>
    </xf>
    <xf numFmtId="167" fontId="94" fillId="0" borderId="50" xfId="13" applyNumberFormat="1" applyFont="1" applyFill="1" applyBorder="1" applyAlignment="1">
      <alignment horizontal="center" vertical="center"/>
    </xf>
    <xf numFmtId="0" fontId="94" fillId="0" borderId="49" xfId="13" applyFont="1" applyFill="1" applyBorder="1" applyAlignment="1">
      <alignment horizontal="center" vertical="center"/>
    </xf>
    <xf numFmtId="167" fontId="94" fillId="0" borderId="43" xfId="13" applyNumberFormat="1" applyFont="1" applyFill="1" applyBorder="1" applyAlignment="1">
      <alignment horizontal="center" vertical="center"/>
    </xf>
    <xf numFmtId="1" fontId="94" fillId="0" borderId="45" xfId="13" applyNumberFormat="1" applyFont="1" applyFill="1" applyBorder="1" applyAlignment="1">
      <alignment horizontal="center" vertical="center"/>
    </xf>
    <xf numFmtId="0" fontId="94" fillId="0" borderId="65" xfId="13" applyFont="1" applyFill="1" applyBorder="1" applyAlignment="1">
      <alignment horizontal="center" vertical="center"/>
    </xf>
    <xf numFmtId="167" fontId="94" fillId="0" borderId="66" xfId="13" applyNumberFormat="1" applyFont="1" applyFill="1" applyBorder="1" applyAlignment="1">
      <alignment horizontal="center" vertical="center"/>
    </xf>
    <xf numFmtId="1" fontId="94" fillId="0" borderId="6" xfId="13" applyNumberFormat="1" applyFont="1" applyFill="1" applyBorder="1" applyAlignment="1">
      <alignment horizontal="center" vertical="center"/>
    </xf>
    <xf numFmtId="167" fontId="94" fillId="0" borderId="6" xfId="13" applyNumberFormat="1" applyFont="1" applyFill="1" applyBorder="1" applyAlignment="1">
      <alignment horizontal="center" vertical="center"/>
    </xf>
    <xf numFmtId="0" fontId="94" fillId="0" borderId="0" xfId="13" applyFont="1" applyFill="1" applyAlignment="1"/>
    <xf numFmtId="0" fontId="99" fillId="0" borderId="0" xfId="13" applyFont="1" applyFill="1" applyAlignment="1"/>
    <xf numFmtId="0" fontId="82" fillId="0" borderId="0" xfId="16" applyFont="1" applyFill="1" applyAlignment="1"/>
    <xf numFmtId="167" fontId="86" fillId="0" borderId="0" xfId="13" applyNumberFormat="1" applyFont="1" applyFill="1" applyAlignment="1"/>
    <xf numFmtId="0" fontId="110" fillId="0" borderId="0" xfId="16" applyFont="1" applyFill="1" applyAlignment="1"/>
  </cellXfs>
  <cellStyles count="17">
    <cellStyle name="Обычный" xfId="0" builtinId="0"/>
    <cellStyle name="Обычный 2" xfId="5"/>
    <cellStyle name="Обычный 2 2" xfId="9"/>
    <cellStyle name="Обычный 3" xfId="14"/>
    <cellStyle name="Обычный 4 4" xfId="6"/>
    <cellStyle name="Обычный 5" xfId="11"/>
    <cellStyle name="Обычный 5 2" xfId="2"/>
    <cellStyle name="Обычный 5 2 2" xfId="12"/>
    <cellStyle name="Обычный 7" xfId="3"/>
    <cellStyle name="Обычный_Естест. движение 2008г." xfId="16"/>
    <cellStyle name="Обычный_Естест. движение 2012г." xfId="8"/>
    <cellStyle name="Обычный_Смертность от травм всего населения за 9 месяцев 2008 г. (version 1)" xfId="13"/>
    <cellStyle name="Обычный_янв" xfId="1"/>
    <cellStyle name="Процентный 2" xfId="7"/>
    <cellStyle name="Процентный 2 2" xfId="10"/>
    <cellStyle name="Процентный 3" xfId="15"/>
    <cellStyle name="Процент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2018)/2021/&#1044;&#1077;&#1084;&#1086;&#1075;&#1088;&#1072;&#1092;&#1080;&#1103;%20%20-%2021/&#1044;&#1077;&#1084;&#1086;&#1075;&#1088;&#1072;&#1092;&#1080;&#1103;%20&#1087;&#1086;%20&#1084;&#1077;&#1089;-21&#1075;%20%20-&#1076;&#1083;&#1103;%20&#1074;&#1085;&#1077;&#1089;&#1090;&#1080;!/&#1044;&#1077;&#1084;&#1086;&#1075;&#1088;&#1072;&#1092;&#1080;&#1103;%202021&#1075;-&#1087;&#1086;%20&#1084;&#1077;&#10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2018)/2021/&#1044;&#1077;&#1084;&#1086;&#1075;&#1088;&#1072;&#1092;&#1080;&#1103;%20%20-%2021/&#1044;&#1077;&#1084;&#1086;&#1075;&#1088;&#1072;&#1092;&#1080;&#1103;%20&#1087;&#1086;%20&#1084;&#1077;&#1089;-21&#1075;%20%20-&#1076;&#1083;&#1103;%20&#1074;&#1085;&#1077;&#1089;&#1090;&#1080;!/&#1082;&#1083;&#1072;&#1089;&#1089;&#1072;&#1084;%20&#1073;&#1086;&#1083;&#1077;&#1079;%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2018)/2021/&#1044;&#1077;&#1084;&#1086;&#1075;&#1088;&#1072;&#1092;&#1080;&#1103;%20%20-%2021/&#1044;&#1077;&#1084;&#1086;&#1075;&#1088;&#1072;&#1092;&#1080;&#1103;%20&#1087;&#1086;%20&#1084;&#1077;&#1089;-21&#1075;%20%20-&#1076;&#1083;&#1103;%20&#1074;&#1085;&#1077;&#1089;&#1090;&#1080;!/&#1090;&#1088;&#1072;&#1074;&#108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
      <sheetName val="коэфф"/>
      <sheetName val="расчет мл. смер."/>
      <sheetName val="ян"/>
      <sheetName val="фе"/>
      <sheetName val=" 2мес"/>
      <sheetName val="мар"/>
      <sheetName val="1 квар-2021"/>
      <sheetName val="ап-2021"/>
      <sheetName val="4  мес-21"/>
      <sheetName val="май"/>
      <sheetName val="5мес"/>
      <sheetName val="июнь"/>
      <sheetName val="Iполуг-21 "/>
      <sheetName val="июль "/>
      <sheetName val="7 мес"/>
      <sheetName val="авг-21"/>
      <sheetName val="8 мес"/>
      <sheetName val="сен-21"/>
      <sheetName val="9 мес-21"/>
      <sheetName val="Дем-ян-дек-2021"/>
      <sheetName val="окт-21"/>
      <sheetName val="10 мес-21"/>
      <sheetName val="ноя"/>
      <sheetName val="11 мес-21"/>
      <sheetName val="ДЕК-20"/>
      <sheetName val="2020-1"/>
      <sheetName val="демогр (ян-дек)"/>
      <sheetName val="(18-20)-7 мес"/>
      <sheetName val="пенс возр"/>
      <sheetName val="Демогр нац проект19-17г-тру сп"/>
      <sheetName val="дек-19 "/>
      <sheetName val="1 квар (2010-2019)"/>
      <sheetName val="за окт-по ЗАГС-19"/>
      <sheetName val="9 мес-19"/>
      <sheetName val="12 мес-19-по ЗАГС"/>
      <sheetName val="Дем-ян-дек-20"/>
      <sheetName val="Дем ян-де-19-1"/>
      <sheetName val="12 мес-19-мо дан"/>
      <sheetName val="Малочисл (4)"/>
      <sheetName val="РДПрест (2)"/>
      <sheetName val="хор памят (2)"/>
      <sheetName val="инвесторы (2)"/>
      <sheetName val="ЭЭГ (2)"/>
      <sheetName val="Сад орг (2)"/>
      <sheetName val="50 лет (2)"/>
      <sheetName val="относитель величины (2)"/>
      <sheetName val="по кварт17,18г (2)"/>
      <sheetName val="13,14,153,16,17,18 (2)"/>
      <sheetName val="16,17,18 (2)"/>
      <sheetName val="1 квар (2010-2018)"/>
      <sheetName val="Малочисл"/>
      <sheetName val="по класс бол-19,18"/>
      <sheetName val="Дем ян-де-19"/>
      <sheetName val="Россздрав 2019-2018г"/>
      <sheetName val="18-17г"/>
      <sheetName val="РДПрест"/>
      <sheetName val="хор памят"/>
      <sheetName val="инвесторы"/>
      <sheetName val="ЭЭГ"/>
      <sheetName val="Сад орг"/>
      <sheetName val="50 лет"/>
      <sheetName val="Лист1"/>
      <sheetName val="Лист3"/>
      <sheetName val="относ велич"/>
      <sheetName val="смерт от пневм16-19г"/>
      <sheetName val="Лист2"/>
      <sheetName val="9 мес для Москвы "/>
      <sheetName val="дл Госдумы"/>
      <sheetName val="Лист4"/>
      <sheetName val="Лист5"/>
      <sheetName val="Лист6"/>
      <sheetName val="СКР"/>
      <sheetName val="01-10.11.2020г"/>
      <sheetName val="2017"/>
      <sheetName val="2018"/>
      <sheetName val="2019"/>
      <sheetName val="2020"/>
      <sheetName val="9 мес-пнев,ХОБЛ, сах диаб"/>
      <sheetName val="Пер сме17-6м-20"/>
      <sheetName val="Лист7"/>
      <sheetName val="умер дети"/>
      <sheetName val="запрос от Мин зд-№1284"/>
      <sheetName val="Лист8"/>
      <sheetName val="24.06-минис Р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C7">
            <v>34529</v>
          </cell>
        </row>
      </sheetData>
      <sheetData sheetId="20" refreshError="1"/>
      <sheetData sheetId="21">
        <row r="7">
          <cell r="V7">
            <v>-10</v>
          </cell>
        </row>
      </sheetData>
      <sheetData sheetId="22">
        <row r="7">
          <cell r="C7">
            <v>34519</v>
          </cell>
          <cell r="D7">
            <v>254</v>
          </cell>
          <cell r="E7">
            <v>380</v>
          </cell>
          <cell r="F7">
            <v>194</v>
          </cell>
          <cell r="G7">
            <v>186</v>
          </cell>
          <cell r="H7">
            <v>0</v>
          </cell>
          <cell r="I7">
            <v>3</v>
          </cell>
          <cell r="J7">
            <v>0</v>
          </cell>
          <cell r="K7">
            <v>3</v>
          </cell>
          <cell r="L7">
            <v>0</v>
          </cell>
          <cell r="M7">
            <v>1</v>
          </cell>
          <cell r="O7">
            <v>78</v>
          </cell>
          <cell r="P7">
            <v>57</v>
          </cell>
          <cell r="Q7">
            <v>21</v>
          </cell>
          <cell r="R7">
            <v>303</v>
          </cell>
        </row>
        <row r="8">
          <cell r="C8">
            <v>7977.5</v>
          </cell>
          <cell r="D8">
            <v>78</v>
          </cell>
          <cell r="E8">
            <v>115</v>
          </cell>
          <cell r="F8">
            <v>64</v>
          </cell>
          <cell r="G8">
            <v>51</v>
          </cell>
          <cell r="H8">
            <v>2</v>
          </cell>
          <cell r="I8">
            <v>0</v>
          </cell>
          <cell r="J8">
            <v>1</v>
          </cell>
          <cell r="K8">
            <v>3</v>
          </cell>
          <cell r="L8">
            <v>1</v>
          </cell>
          <cell r="M8">
            <v>1</v>
          </cell>
          <cell r="N8">
            <v>2</v>
          </cell>
          <cell r="O8">
            <v>35</v>
          </cell>
          <cell r="P8">
            <v>30</v>
          </cell>
          <cell r="Q8">
            <v>5</v>
          </cell>
          <cell r="R8">
            <v>80</v>
          </cell>
        </row>
        <row r="9">
          <cell r="C9">
            <v>12399</v>
          </cell>
          <cell r="D9">
            <v>119</v>
          </cell>
          <cell r="E9">
            <v>153</v>
          </cell>
          <cell r="F9">
            <v>83</v>
          </cell>
          <cell r="G9">
            <v>70</v>
          </cell>
          <cell r="H9">
            <v>1</v>
          </cell>
          <cell r="I9">
            <v>4</v>
          </cell>
          <cell r="J9">
            <v>0</v>
          </cell>
          <cell r="K9">
            <v>5</v>
          </cell>
          <cell r="L9">
            <v>1</v>
          </cell>
          <cell r="M9">
            <v>1</v>
          </cell>
          <cell r="N9">
            <v>1</v>
          </cell>
          <cell r="O9">
            <v>47</v>
          </cell>
          <cell r="P9">
            <v>31</v>
          </cell>
          <cell r="Q9">
            <v>16</v>
          </cell>
          <cell r="R9">
            <v>104</v>
          </cell>
        </row>
        <row r="10">
          <cell r="C10">
            <v>13709.5</v>
          </cell>
          <cell r="D10">
            <v>126</v>
          </cell>
          <cell r="E10">
            <v>135</v>
          </cell>
          <cell r="F10">
            <v>77</v>
          </cell>
          <cell r="G10">
            <v>58</v>
          </cell>
          <cell r="H10">
            <v>0</v>
          </cell>
          <cell r="I10">
            <v>2</v>
          </cell>
          <cell r="J10">
            <v>0</v>
          </cell>
          <cell r="K10">
            <v>2</v>
          </cell>
          <cell r="L10">
            <v>0</v>
          </cell>
          <cell r="M10">
            <v>2</v>
          </cell>
          <cell r="N10">
            <v>1</v>
          </cell>
          <cell r="O10">
            <v>32</v>
          </cell>
          <cell r="P10">
            <v>28</v>
          </cell>
          <cell r="Q10">
            <v>4</v>
          </cell>
          <cell r="R10">
            <v>103</v>
          </cell>
        </row>
        <row r="11">
          <cell r="C11">
            <v>14119.5</v>
          </cell>
          <cell r="D11">
            <v>142</v>
          </cell>
          <cell r="E11">
            <v>165</v>
          </cell>
          <cell r="F11">
            <v>106</v>
          </cell>
          <cell r="G11">
            <v>59</v>
          </cell>
          <cell r="H11">
            <v>1</v>
          </cell>
          <cell r="I11">
            <v>2</v>
          </cell>
          <cell r="J11">
            <v>1</v>
          </cell>
          <cell r="K11">
            <v>4</v>
          </cell>
          <cell r="L11">
            <v>0</v>
          </cell>
          <cell r="M11">
            <v>1</v>
          </cell>
          <cell r="N11">
            <v>1</v>
          </cell>
          <cell r="O11">
            <v>55</v>
          </cell>
          <cell r="P11">
            <v>42</v>
          </cell>
          <cell r="Q11">
            <v>13</v>
          </cell>
          <cell r="R11">
            <v>108</v>
          </cell>
        </row>
        <row r="12">
          <cell r="C12">
            <v>12007</v>
          </cell>
          <cell r="D12">
            <v>160</v>
          </cell>
          <cell r="E12">
            <v>108</v>
          </cell>
          <cell r="F12">
            <v>66</v>
          </cell>
          <cell r="G12">
            <v>42</v>
          </cell>
          <cell r="H12">
            <v>1</v>
          </cell>
          <cell r="I12">
            <v>3</v>
          </cell>
          <cell r="J12">
            <v>2</v>
          </cell>
          <cell r="K12">
            <v>6</v>
          </cell>
          <cell r="L12">
            <v>0</v>
          </cell>
          <cell r="M12">
            <v>4</v>
          </cell>
          <cell r="N12">
            <v>2</v>
          </cell>
          <cell r="O12">
            <v>43</v>
          </cell>
          <cell r="P12">
            <v>36</v>
          </cell>
          <cell r="Q12">
            <v>7</v>
          </cell>
          <cell r="R12">
            <v>62</v>
          </cell>
          <cell r="S12">
            <v>1</v>
          </cell>
        </row>
        <row r="13">
          <cell r="C13">
            <v>19954.5</v>
          </cell>
          <cell r="D13">
            <v>255</v>
          </cell>
          <cell r="E13">
            <v>158</v>
          </cell>
          <cell r="F13">
            <v>84</v>
          </cell>
          <cell r="G13">
            <v>74</v>
          </cell>
          <cell r="H13">
            <v>4</v>
          </cell>
          <cell r="I13">
            <v>2</v>
          </cell>
          <cell r="J13">
            <v>4</v>
          </cell>
          <cell r="K13">
            <v>10</v>
          </cell>
          <cell r="L13">
            <v>2</v>
          </cell>
          <cell r="M13">
            <v>5</v>
          </cell>
          <cell r="N13">
            <v>5</v>
          </cell>
          <cell r="O13">
            <v>60</v>
          </cell>
          <cell r="P13">
            <v>47</v>
          </cell>
          <cell r="Q13">
            <v>13</v>
          </cell>
          <cell r="R13">
            <v>94</v>
          </cell>
        </row>
        <row r="14">
          <cell r="C14">
            <v>14760</v>
          </cell>
          <cell r="D14">
            <v>166</v>
          </cell>
          <cell r="E14">
            <v>162</v>
          </cell>
          <cell r="F14">
            <v>98</v>
          </cell>
          <cell r="G14">
            <v>64</v>
          </cell>
          <cell r="H14">
            <v>2</v>
          </cell>
          <cell r="I14">
            <v>1</v>
          </cell>
          <cell r="J14">
            <v>0</v>
          </cell>
          <cell r="K14">
            <v>3</v>
          </cell>
          <cell r="L14">
            <v>0</v>
          </cell>
          <cell r="M14">
            <v>2</v>
          </cell>
          <cell r="N14">
            <v>2</v>
          </cell>
          <cell r="O14">
            <v>52</v>
          </cell>
          <cell r="P14">
            <v>41</v>
          </cell>
          <cell r="Q14">
            <v>11</v>
          </cell>
          <cell r="R14">
            <v>109</v>
          </cell>
          <cell r="S14">
            <v>2</v>
          </cell>
        </row>
        <row r="15">
          <cell r="C15">
            <v>15958.5</v>
          </cell>
          <cell r="D15">
            <v>162</v>
          </cell>
          <cell r="E15">
            <v>207</v>
          </cell>
          <cell r="F15">
            <v>113</v>
          </cell>
          <cell r="G15">
            <v>94</v>
          </cell>
          <cell r="H15">
            <v>1</v>
          </cell>
          <cell r="I15">
            <v>2</v>
          </cell>
          <cell r="J15">
            <v>0</v>
          </cell>
          <cell r="K15">
            <v>3</v>
          </cell>
          <cell r="L15">
            <v>0</v>
          </cell>
          <cell r="M15">
            <v>1</v>
          </cell>
          <cell r="N15">
            <v>2</v>
          </cell>
          <cell r="O15">
            <v>62</v>
          </cell>
          <cell r="P15">
            <v>58</v>
          </cell>
          <cell r="Q15">
            <v>4</v>
          </cell>
          <cell r="R15">
            <v>144</v>
          </cell>
        </row>
        <row r="16">
          <cell r="C16">
            <v>10974.5</v>
          </cell>
          <cell r="D16">
            <v>98</v>
          </cell>
          <cell r="E16">
            <v>119</v>
          </cell>
          <cell r="F16">
            <v>66</v>
          </cell>
          <cell r="G16">
            <v>53</v>
          </cell>
          <cell r="H16">
            <v>0</v>
          </cell>
          <cell r="I16">
            <v>3</v>
          </cell>
          <cell r="J16">
            <v>0</v>
          </cell>
          <cell r="K16">
            <v>3</v>
          </cell>
          <cell r="L16">
            <v>0</v>
          </cell>
          <cell r="M16">
            <v>0</v>
          </cell>
          <cell r="N16">
            <v>2</v>
          </cell>
          <cell r="O16">
            <v>28</v>
          </cell>
          <cell r="P16">
            <v>23</v>
          </cell>
          <cell r="Q16">
            <v>5</v>
          </cell>
          <cell r="R16">
            <v>94</v>
          </cell>
        </row>
        <row r="17">
          <cell r="D17">
            <v>1560</v>
          </cell>
          <cell r="F17">
            <v>951</v>
          </cell>
          <cell r="G17">
            <v>751</v>
          </cell>
          <cell r="H17">
            <v>12</v>
          </cell>
          <cell r="I17">
            <v>22</v>
          </cell>
          <cell r="J17">
            <v>8</v>
          </cell>
          <cell r="K17">
            <v>42</v>
          </cell>
          <cell r="L17">
            <v>4</v>
          </cell>
          <cell r="M17">
            <v>18</v>
          </cell>
          <cell r="N17">
            <v>18</v>
          </cell>
          <cell r="O17">
            <v>492</v>
          </cell>
          <cell r="P17">
            <v>393</v>
          </cell>
          <cell r="Q17">
            <v>99</v>
          </cell>
          <cell r="R17">
            <v>1201</v>
          </cell>
          <cell r="S17">
            <v>3</v>
          </cell>
        </row>
        <row r="18">
          <cell r="C18">
            <v>64603</v>
          </cell>
          <cell r="D18">
            <v>843</v>
          </cell>
          <cell r="E18">
            <v>645</v>
          </cell>
          <cell r="F18">
            <v>319</v>
          </cell>
          <cell r="G18">
            <v>326</v>
          </cell>
          <cell r="H18">
            <v>6</v>
          </cell>
          <cell r="I18">
            <v>5</v>
          </cell>
          <cell r="J18">
            <v>2</v>
          </cell>
          <cell r="K18">
            <v>13</v>
          </cell>
          <cell r="L18">
            <v>2</v>
          </cell>
          <cell r="M18">
            <v>4</v>
          </cell>
          <cell r="N18">
            <v>7</v>
          </cell>
          <cell r="O18">
            <v>154</v>
          </cell>
          <cell r="P18">
            <v>113</v>
          </cell>
          <cell r="Q18">
            <v>41</v>
          </cell>
          <cell r="R18">
            <v>489</v>
          </cell>
        </row>
        <row r="19">
          <cell r="D19">
            <v>2403</v>
          </cell>
          <cell r="E19">
            <v>2347</v>
          </cell>
          <cell r="F19">
            <v>1270</v>
          </cell>
          <cell r="G19">
            <v>1077</v>
          </cell>
          <cell r="H19">
            <v>18</v>
          </cell>
          <cell r="I19">
            <v>27</v>
          </cell>
          <cell r="J19">
            <v>10</v>
          </cell>
          <cell r="K19">
            <v>55</v>
          </cell>
          <cell r="L19">
            <v>6</v>
          </cell>
          <cell r="M19">
            <v>22</v>
          </cell>
          <cell r="N19">
            <v>25</v>
          </cell>
          <cell r="O19">
            <v>646</v>
          </cell>
          <cell r="P19">
            <v>506</v>
          </cell>
          <cell r="Q19">
            <v>140</v>
          </cell>
          <cell r="R19">
            <v>1690</v>
          </cell>
          <cell r="S19">
            <v>3</v>
          </cell>
        </row>
      </sheetData>
      <sheetData sheetId="23">
        <row r="7">
          <cell r="D7">
            <v>29</v>
          </cell>
          <cell r="E7">
            <v>66</v>
          </cell>
          <cell r="F7">
            <v>26</v>
          </cell>
          <cell r="G7">
            <v>40</v>
          </cell>
          <cell r="K7">
            <v>0</v>
          </cell>
          <cell r="O7">
            <v>10</v>
          </cell>
          <cell r="P7">
            <v>7</v>
          </cell>
          <cell r="Q7">
            <v>3</v>
          </cell>
          <cell r="R7">
            <v>56</v>
          </cell>
          <cell r="V7">
            <v>-18.5</v>
          </cell>
        </row>
        <row r="8">
          <cell r="D8">
            <v>7</v>
          </cell>
          <cell r="E8">
            <v>10</v>
          </cell>
          <cell r="F8">
            <v>4</v>
          </cell>
          <cell r="G8">
            <v>6</v>
          </cell>
          <cell r="K8">
            <v>0</v>
          </cell>
          <cell r="O8">
            <v>3</v>
          </cell>
          <cell r="P8">
            <v>3</v>
          </cell>
          <cell r="R8">
            <v>7</v>
          </cell>
          <cell r="V8">
            <v>-1.5</v>
          </cell>
        </row>
        <row r="9">
          <cell r="D9">
            <v>9</v>
          </cell>
          <cell r="E9">
            <v>18</v>
          </cell>
          <cell r="F9">
            <v>10</v>
          </cell>
          <cell r="G9">
            <v>8</v>
          </cell>
          <cell r="K9">
            <v>0</v>
          </cell>
          <cell r="O9">
            <v>8</v>
          </cell>
          <cell r="P9">
            <v>5</v>
          </cell>
          <cell r="Q9">
            <v>3</v>
          </cell>
          <cell r="R9">
            <v>10</v>
          </cell>
          <cell r="V9">
            <v>-4.5</v>
          </cell>
        </row>
        <row r="10">
          <cell r="D10">
            <v>14</v>
          </cell>
          <cell r="E10">
            <v>18</v>
          </cell>
          <cell r="F10">
            <v>5</v>
          </cell>
          <cell r="G10">
            <v>13</v>
          </cell>
          <cell r="K10">
            <v>0</v>
          </cell>
          <cell r="O10">
            <v>2</v>
          </cell>
          <cell r="P10">
            <v>1</v>
          </cell>
          <cell r="Q10">
            <v>1</v>
          </cell>
          <cell r="R10">
            <v>16</v>
          </cell>
          <cell r="V10">
            <v>-2</v>
          </cell>
        </row>
        <row r="11">
          <cell r="D11">
            <v>17</v>
          </cell>
          <cell r="E11">
            <v>16</v>
          </cell>
          <cell r="F11">
            <v>8</v>
          </cell>
          <cell r="G11">
            <v>8</v>
          </cell>
          <cell r="H11">
            <v>1</v>
          </cell>
          <cell r="K11">
            <v>1</v>
          </cell>
          <cell r="N11">
            <v>1</v>
          </cell>
          <cell r="O11">
            <v>6</v>
          </cell>
          <cell r="P11">
            <v>5</v>
          </cell>
          <cell r="Q11">
            <v>1</v>
          </cell>
          <cell r="R11">
            <v>9</v>
          </cell>
          <cell r="V11">
            <v>0.5</v>
          </cell>
        </row>
        <row r="12">
          <cell r="D12">
            <v>20</v>
          </cell>
          <cell r="E12">
            <v>11</v>
          </cell>
          <cell r="F12">
            <v>6</v>
          </cell>
          <cell r="G12">
            <v>5</v>
          </cell>
          <cell r="K12">
            <v>0</v>
          </cell>
          <cell r="O12">
            <v>4</v>
          </cell>
          <cell r="P12">
            <v>3</v>
          </cell>
          <cell r="Q12">
            <v>1</v>
          </cell>
          <cell r="R12">
            <v>7</v>
          </cell>
          <cell r="V12">
            <v>4.5</v>
          </cell>
        </row>
        <row r="13">
          <cell r="D13">
            <v>36</v>
          </cell>
          <cell r="E13">
            <v>10</v>
          </cell>
          <cell r="F13">
            <v>4</v>
          </cell>
          <cell r="G13">
            <v>6</v>
          </cell>
          <cell r="K13">
            <v>0</v>
          </cell>
          <cell r="O13">
            <v>4</v>
          </cell>
          <cell r="P13">
            <v>3</v>
          </cell>
          <cell r="Q13">
            <v>1</v>
          </cell>
          <cell r="R13">
            <v>6</v>
          </cell>
          <cell r="V13">
            <v>13</v>
          </cell>
        </row>
        <row r="14">
          <cell r="D14">
            <v>12</v>
          </cell>
          <cell r="E14">
            <v>17</v>
          </cell>
          <cell r="F14">
            <v>12</v>
          </cell>
          <cell r="G14">
            <v>5</v>
          </cell>
          <cell r="K14">
            <v>0</v>
          </cell>
          <cell r="O14">
            <v>6</v>
          </cell>
          <cell r="P14">
            <v>4</v>
          </cell>
          <cell r="Q14">
            <v>2</v>
          </cell>
          <cell r="R14">
            <v>11</v>
          </cell>
          <cell r="V14">
            <v>-2.5</v>
          </cell>
        </row>
        <row r="15">
          <cell r="D15">
            <v>17</v>
          </cell>
          <cell r="E15">
            <v>30</v>
          </cell>
          <cell r="F15">
            <v>15</v>
          </cell>
          <cell r="G15">
            <v>15</v>
          </cell>
          <cell r="I15">
            <v>1</v>
          </cell>
          <cell r="K15">
            <v>1</v>
          </cell>
          <cell r="O15">
            <v>11</v>
          </cell>
          <cell r="P15">
            <v>8</v>
          </cell>
          <cell r="Q15">
            <v>3</v>
          </cell>
          <cell r="R15">
            <v>18</v>
          </cell>
          <cell r="V15">
            <v>-6.5</v>
          </cell>
        </row>
        <row r="16">
          <cell r="D16">
            <v>10</v>
          </cell>
          <cell r="E16">
            <v>13</v>
          </cell>
          <cell r="F16">
            <v>7</v>
          </cell>
          <cell r="G16">
            <v>6</v>
          </cell>
          <cell r="K16">
            <v>0</v>
          </cell>
          <cell r="O16">
            <v>5</v>
          </cell>
          <cell r="P16">
            <v>3</v>
          </cell>
          <cell r="Q16">
            <v>2</v>
          </cell>
          <cell r="R16">
            <v>8</v>
          </cell>
          <cell r="V16">
            <v>-1.5</v>
          </cell>
        </row>
        <row r="17">
          <cell r="D17">
            <v>171</v>
          </cell>
          <cell r="F17">
            <v>97</v>
          </cell>
          <cell r="G17">
            <v>112</v>
          </cell>
          <cell r="H17">
            <v>1</v>
          </cell>
          <cell r="I17">
            <v>1</v>
          </cell>
          <cell r="J17">
            <v>0</v>
          </cell>
          <cell r="K17">
            <v>2</v>
          </cell>
          <cell r="L17">
            <v>0</v>
          </cell>
          <cell r="M17">
            <v>0</v>
          </cell>
          <cell r="N17">
            <v>1</v>
          </cell>
          <cell r="O17">
            <v>59</v>
          </cell>
          <cell r="P17">
            <v>42</v>
          </cell>
          <cell r="Q17">
            <v>17</v>
          </cell>
          <cell r="R17">
            <v>148</v>
          </cell>
          <cell r="S17">
            <v>0</v>
          </cell>
        </row>
        <row r="18">
          <cell r="D18">
            <v>92</v>
          </cell>
          <cell r="E18">
            <v>78</v>
          </cell>
          <cell r="F18">
            <v>39</v>
          </cell>
          <cell r="G18">
            <v>39</v>
          </cell>
          <cell r="I18">
            <v>1</v>
          </cell>
          <cell r="K18">
            <v>1</v>
          </cell>
          <cell r="M18">
            <v>2</v>
          </cell>
          <cell r="O18">
            <v>13</v>
          </cell>
          <cell r="P18">
            <v>10</v>
          </cell>
          <cell r="Q18">
            <v>3</v>
          </cell>
          <cell r="R18">
            <v>64</v>
          </cell>
          <cell r="V18">
            <v>7</v>
          </cell>
        </row>
        <row r="19">
          <cell r="D19">
            <v>263</v>
          </cell>
          <cell r="E19">
            <v>287</v>
          </cell>
          <cell r="F19">
            <v>136</v>
          </cell>
          <cell r="G19">
            <v>151</v>
          </cell>
          <cell r="H19">
            <v>1</v>
          </cell>
          <cell r="I19">
            <v>2</v>
          </cell>
          <cell r="J19">
            <v>0</v>
          </cell>
          <cell r="K19">
            <v>3</v>
          </cell>
          <cell r="L19">
            <v>0</v>
          </cell>
          <cell r="M19">
            <v>2</v>
          </cell>
          <cell r="N19">
            <v>1</v>
          </cell>
          <cell r="O19">
            <v>72</v>
          </cell>
          <cell r="P19">
            <v>52</v>
          </cell>
          <cell r="Q19">
            <v>20</v>
          </cell>
          <cell r="R19">
            <v>212</v>
          </cell>
          <cell r="S19">
            <v>0</v>
          </cell>
        </row>
      </sheetData>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дети-20"/>
      <sheetName val="по мес"/>
      <sheetName val="янв "/>
      <sheetName val="янв (2)"/>
      <sheetName val="фев"/>
      <sheetName val="фев (2)"/>
      <sheetName val="2 мес-20"/>
      <sheetName val="2 мес-20-2"/>
      <sheetName val="март"/>
      <sheetName val="3 мес"/>
      <sheetName val="1 кв-21"/>
      <sheetName val="ап"/>
      <sheetName val="за 4 мес"/>
      <sheetName val="4 мес-21"/>
      <sheetName val="май"/>
      <sheetName val="за 5 мес"/>
      <sheetName val="5 мес-21"/>
      <sheetName val="июн"/>
      <sheetName val="за 6 м "/>
      <sheetName val="за 6 м (2)"/>
      <sheetName val="1 полуг18-19г"/>
      <sheetName val="1 полуг-1"/>
      <sheetName val="1 полуг-2"/>
      <sheetName val="июль"/>
      <sheetName val="7мес-21г"/>
      <sheetName val="7 мес-21-2"/>
      <sheetName val="авг-21"/>
      <sheetName val="8 мес-21"/>
      <sheetName val="8-21(2)"/>
      <sheetName val="БСК-21"/>
      <sheetName val="БСК-8мес-18-19"/>
      <sheetName val="сент-21"/>
      <sheetName val="9 мес (21)"/>
      <sheetName val="9 м(2)"/>
      <sheetName val="для-РА -9 мес-20-21"/>
      <sheetName val="окт"/>
      <sheetName val="10 мес"/>
      <sheetName val="10мес-2"/>
      <sheetName val="ноя"/>
      <sheetName val="11м"/>
      <sheetName val="11м- (2)"/>
      <sheetName val="дек-20"/>
      <sheetName val="12м-20 (1)"/>
      <sheetName val="12м-20 (2)"/>
      <sheetName val="12м-20"/>
      <sheetName val="12м-20 (3)"/>
      <sheetName val="12м-19"/>
      <sheetName val="12м-19 (1)"/>
      <sheetName val="злок онк"/>
      <sheetName val="R 00-99"/>
      <sheetName val="8 мес -19-дети"/>
      <sheetName val="18-взр+дети"/>
      <sheetName val="18-взрослые"/>
      <sheetName val="18-ДЕТИ"/>
      <sheetName val="тр-шаблон"/>
      <sheetName val="янв-тр"/>
      <sheetName val="янв-тр (2)"/>
      <sheetName val="фев-тр "/>
      <sheetName val="за 2 мес"/>
      <sheetName val="за 2 мес (2)"/>
      <sheetName val="март-тр "/>
      <sheetName val="трудосп-3 мес"/>
      <sheetName val="за 3 мес"/>
      <sheetName val="тр сп. -18-20"/>
      <sheetName val="апр-тр"/>
      <sheetName val="4 мес"/>
      <sheetName val="4 мес (2)"/>
      <sheetName val="4 мес (3)"/>
      <sheetName val="май-тр"/>
      <sheetName val="5 мес"/>
      <sheetName val="5 мес (2)"/>
      <sheetName val="июн-тр "/>
      <sheetName val="6 мес-трудосп"/>
      <sheetName val="6 мес-трудосп (2)"/>
      <sheetName val="июл-тр"/>
      <sheetName val="тр 7 мес"/>
      <sheetName val="тр 7 мес (2)"/>
      <sheetName val="тр 7 мес- МУЖЧ"/>
      <sheetName val="трудосп авг-21"/>
      <sheetName val="тр-8м-2021"/>
      <sheetName val="тр-8м-2021 (2)"/>
      <sheetName val="сен"/>
      <sheetName val="тр-9 мес"/>
      <sheetName val="тр-9 мес (2)"/>
      <sheetName val="тр сп -ок"/>
      <sheetName val="10м (труд) "/>
      <sheetName val="10м (труд) -2"/>
      <sheetName val="тр сп -ноя"/>
      <sheetName val="11м (труд)"/>
      <sheetName val="11м (труд) (2)"/>
      <sheetName val="декаб -20"/>
      <sheetName val="2020тру"/>
      <sheetName val="2020тру (1)"/>
      <sheetName val="2019тру  (3)"/>
      <sheetName val="2019тру (3)"/>
      <sheetName val="R"/>
      <sheetName val="НИЗ"/>
      <sheetName val="Минэконразв"/>
      <sheetName val="зап Гос Думы-о от внеш прич-201"/>
      <sheetName val="цель-19-24г,ИМ,ОНМК"/>
      <sheetName val="млад смер"/>
      <sheetName val="7мес18,19г"/>
      <sheetName val="Осн пок -2019, ожид рез-т БСК"/>
      <sheetName val="Отн вели-ы"/>
      <sheetName val="Пост прав-а"/>
      <sheetName val="ОКС"/>
      <sheetName val="пересм код МКБ"/>
      <sheetName val="изм коды"/>
      <sheetName val="МКБ-10"/>
      <sheetName val="COVID"/>
      <sheetName val="инф бол.-17,18,19г"/>
      <sheetName val="Алине деньги"/>
      <sheetName val="Лист1"/>
      <sheetName val="Лист2"/>
      <sheetName val="Лист3"/>
      <sheetName val="Лис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7">
          <cell r="E7">
            <v>4</v>
          </cell>
          <cell r="F7">
            <v>48</v>
          </cell>
          <cell r="G7">
            <v>0</v>
          </cell>
          <cell r="H7">
            <v>5</v>
          </cell>
          <cell r="I7">
            <v>1</v>
          </cell>
          <cell r="J7">
            <v>2</v>
          </cell>
          <cell r="K7">
            <v>142</v>
          </cell>
          <cell r="L7">
            <v>9</v>
          </cell>
          <cell r="M7">
            <v>14</v>
          </cell>
          <cell r="N7">
            <v>0</v>
          </cell>
          <cell r="O7">
            <v>0</v>
          </cell>
          <cell r="P7">
            <v>2</v>
          </cell>
          <cell r="Q7">
            <v>0</v>
          </cell>
          <cell r="R7">
            <v>0</v>
          </cell>
          <cell r="S7">
            <v>0</v>
          </cell>
          <cell r="T7">
            <v>25</v>
          </cell>
          <cell r="U7">
            <v>43</v>
          </cell>
          <cell r="V7">
            <v>85</v>
          </cell>
          <cell r="W7">
            <v>1</v>
          </cell>
          <cell r="X7">
            <v>2</v>
          </cell>
        </row>
        <row r="8">
          <cell r="E8">
            <v>3</v>
          </cell>
          <cell r="F8">
            <v>11</v>
          </cell>
          <cell r="G8">
            <v>0</v>
          </cell>
          <cell r="H8">
            <v>1</v>
          </cell>
          <cell r="I8">
            <v>0</v>
          </cell>
          <cell r="J8">
            <v>0</v>
          </cell>
          <cell r="K8">
            <v>48</v>
          </cell>
          <cell r="L8">
            <v>8</v>
          </cell>
          <cell r="M8">
            <v>3</v>
          </cell>
          <cell r="N8">
            <v>0</v>
          </cell>
          <cell r="O8">
            <v>0</v>
          </cell>
          <cell r="P8">
            <v>1</v>
          </cell>
          <cell r="Q8">
            <v>0</v>
          </cell>
          <cell r="R8">
            <v>1</v>
          </cell>
          <cell r="S8">
            <v>0</v>
          </cell>
          <cell r="T8">
            <v>8</v>
          </cell>
          <cell r="U8">
            <v>18</v>
          </cell>
          <cell r="V8">
            <v>13</v>
          </cell>
          <cell r="W8">
            <v>1</v>
          </cell>
          <cell r="X8">
            <v>1</v>
          </cell>
        </row>
        <row r="9">
          <cell r="E9">
            <v>4</v>
          </cell>
          <cell r="F9">
            <v>19</v>
          </cell>
          <cell r="G9">
            <v>0</v>
          </cell>
          <cell r="H9">
            <v>2</v>
          </cell>
          <cell r="I9">
            <v>0</v>
          </cell>
          <cell r="J9">
            <v>11</v>
          </cell>
          <cell r="K9">
            <v>43</v>
          </cell>
          <cell r="L9">
            <v>10</v>
          </cell>
          <cell r="M9">
            <v>9</v>
          </cell>
          <cell r="N9">
            <v>0</v>
          </cell>
          <cell r="O9">
            <v>0</v>
          </cell>
          <cell r="P9">
            <v>0</v>
          </cell>
          <cell r="Q9">
            <v>0</v>
          </cell>
          <cell r="R9">
            <v>1</v>
          </cell>
          <cell r="S9">
            <v>1</v>
          </cell>
          <cell r="T9">
            <v>11</v>
          </cell>
          <cell r="U9">
            <v>23</v>
          </cell>
          <cell r="V9">
            <v>19</v>
          </cell>
          <cell r="W9">
            <v>0</v>
          </cell>
          <cell r="X9">
            <v>4</v>
          </cell>
        </row>
        <row r="10">
          <cell r="E10">
            <v>2</v>
          </cell>
          <cell r="F10">
            <v>9</v>
          </cell>
          <cell r="G10">
            <v>0</v>
          </cell>
          <cell r="H10">
            <v>0</v>
          </cell>
          <cell r="I10">
            <v>0</v>
          </cell>
          <cell r="J10">
            <v>10</v>
          </cell>
          <cell r="K10">
            <v>51</v>
          </cell>
          <cell r="L10">
            <v>6</v>
          </cell>
          <cell r="M10">
            <v>8</v>
          </cell>
          <cell r="N10">
            <v>0</v>
          </cell>
          <cell r="O10">
            <v>0</v>
          </cell>
          <cell r="P10">
            <v>1</v>
          </cell>
          <cell r="Q10">
            <v>0</v>
          </cell>
          <cell r="R10">
            <v>0</v>
          </cell>
          <cell r="S10">
            <v>0</v>
          </cell>
          <cell r="T10">
            <v>17</v>
          </cell>
          <cell r="U10">
            <v>15</v>
          </cell>
          <cell r="V10">
            <v>16</v>
          </cell>
          <cell r="W10">
            <v>0</v>
          </cell>
          <cell r="X10">
            <v>2</v>
          </cell>
        </row>
        <row r="11">
          <cell r="E11">
            <v>1</v>
          </cell>
          <cell r="F11">
            <v>21</v>
          </cell>
          <cell r="G11">
            <v>0</v>
          </cell>
          <cell r="H11">
            <v>1</v>
          </cell>
          <cell r="I11">
            <v>0</v>
          </cell>
          <cell r="J11">
            <v>12</v>
          </cell>
          <cell r="K11">
            <v>32</v>
          </cell>
          <cell r="L11">
            <v>14</v>
          </cell>
          <cell r="M11">
            <v>13</v>
          </cell>
          <cell r="N11">
            <v>0</v>
          </cell>
          <cell r="O11">
            <v>0</v>
          </cell>
          <cell r="P11">
            <v>8</v>
          </cell>
          <cell r="Q11">
            <v>0</v>
          </cell>
          <cell r="R11">
            <v>1</v>
          </cell>
          <cell r="S11">
            <v>0</v>
          </cell>
          <cell r="T11">
            <v>22</v>
          </cell>
          <cell r="U11">
            <v>20</v>
          </cell>
          <cell r="V11">
            <v>20</v>
          </cell>
          <cell r="W11">
            <v>1</v>
          </cell>
          <cell r="X11">
            <v>0</v>
          </cell>
        </row>
        <row r="12">
          <cell r="E12">
            <v>1</v>
          </cell>
          <cell r="F12">
            <v>10</v>
          </cell>
          <cell r="G12">
            <v>0</v>
          </cell>
          <cell r="H12">
            <v>0</v>
          </cell>
          <cell r="I12">
            <v>0</v>
          </cell>
          <cell r="J12">
            <v>3</v>
          </cell>
          <cell r="K12">
            <v>40</v>
          </cell>
          <cell r="L12">
            <v>6</v>
          </cell>
          <cell r="M12">
            <v>6</v>
          </cell>
          <cell r="N12">
            <v>0</v>
          </cell>
          <cell r="O12">
            <v>0</v>
          </cell>
          <cell r="P12">
            <v>2</v>
          </cell>
          <cell r="Q12">
            <v>1</v>
          </cell>
          <cell r="R12">
            <v>0</v>
          </cell>
          <cell r="S12">
            <v>1</v>
          </cell>
          <cell r="T12">
            <v>6</v>
          </cell>
          <cell r="U12">
            <v>14</v>
          </cell>
          <cell r="V12">
            <v>18</v>
          </cell>
          <cell r="W12">
            <v>0</v>
          </cell>
          <cell r="X12">
            <v>1</v>
          </cell>
        </row>
        <row r="13">
          <cell r="E13">
            <v>1</v>
          </cell>
          <cell r="F13">
            <v>11</v>
          </cell>
          <cell r="G13">
            <v>0</v>
          </cell>
          <cell r="H13">
            <v>0</v>
          </cell>
          <cell r="I13">
            <v>0</v>
          </cell>
          <cell r="J13">
            <v>1</v>
          </cell>
          <cell r="K13">
            <v>65</v>
          </cell>
          <cell r="L13">
            <v>2</v>
          </cell>
          <cell r="M13">
            <v>4</v>
          </cell>
          <cell r="N13">
            <v>0</v>
          </cell>
          <cell r="O13">
            <v>0</v>
          </cell>
          <cell r="P13">
            <v>1</v>
          </cell>
          <cell r="Q13">
            <v>0</v>
          </cell>
          <cell r="R13">
            <v>2</v>
          </cell>
          <cell r="S13">
            <v>0</v>
          </cell>
          <cell r="T13">
            <v>1</v>
          </cell>
          <cell r="U13">
            <v>38</v>
          </cell>
          <cell r="V13">
            <v>32</v>
          </cell>
          <cell r="W13">
            <v>1</v>
          </cell>
          <cell r="X13">
            <v>0</v>
          </cell>
        </row>
        <row r="14">
          <cell r="E14">
            <v>2</v>
          </cell>
          <cell r="F14">
            <v>21</v>
          </cell>
          <cell r="G14">
            <v>0</v>
          </cell>
          <cell r="H14">
            <v>3</v>
          </cell>
          <cell r="I14">
            <v>0</v>
          </cell>
          <cell r="J14">
            <v>1</v>
          </cell>
          <cell r="K14">
            <v>48</v>
          </cell>
          <cell r="L14">
            <v>6</v>
          </cell>
          <cell r="M14">
            <v>5</v>
          </cell>
          <cell r="N14">
            <v>0</v>
          </cell>
          <cell r="O14">
            <v>0</v>
          </cell>
          <cell r="P14">
            <v>1</v>
          </cell>
          <cell r="Q14">
            <v>2</v>
          </cell>
          <cell r="R14">
            <v>1</v>
          </cell>
          <cell r="S14">
            <v>0</v>
          </cell>
          <cell r="T14">
            <v>16</v>
          </cell>
          <cell r="U14">
            <v>31</v>
          </cell>
          <cell r="V14">
            <v>25</v>
          </cell>
          <cell r="W14">
            <v>0</v>
          </cell>
          <cell r="X14">
            <v>0</v>
          </cell>
        </row>
        <row r="15">
          <cell r="E15">
            <v>1</v>
          </cell>
          <cell r="F15">
            <v>25</v>
          </cell>
          <cell r="G15">
            <v>0</v>
          </cell>
          <cell r="H15">
            <v>1</v>
          </cell>
          <cell r="I15">
            <v>0</v>
          </cell>
          <cell r="J15">
            <v>8</v>
          </cell>
          <cell r="K15">
            <v>58</v>
          </cell>
          <cell r="L15">
            <v>8</v>
          </cell>
          <cell r="M15">
            <v>9</v>
          </cell>
          <cell r="N15">
            <v>0</v>
          </cell>
          <cell r="O15">
            <v>0</v>
          </cell>
          <cell r="P15">
            <v>0</v>
          </cell>
          <cell r="Q15">
            <v>0</v>
          </cell>
          <cell r="R15">
            <v>0</v>
          </cell>
          <cell r="S15">
            <v>0</v>
          </cell>
          <cell r="T15">
            <v>30</v>
          </cell>
          <cell r="U15">
            <v>34</v>
          </cell>
          <cell r="V15">
            <v>33</v>
          </cell>
          <cell r="W15">
            <v>0</v>
          </cell>
          <cell r="X15">
            <v>0</v>
          </cell>
        </row>
        <row r="16">
          <cell r="E16">
            <v>2</v>
          </cell>
          <cell r="F16">
            <v>14</v>
          </cell>
          <cell r="G16">
            <v>0</v>
          </cell>
          <cell r="H16">
            <v>1</v>
          </cell>
          <cell r="I16">
            <v>0</v>
          </cell>
          <cell r="J16">
            <v>12</v>
          </cell>
          <cell r="K16">
            <v>43</v>
          </cell>
          <cell r="L16">
            <v>2</v>
          </cell>
          <cell r="M16">
            <v>4</v>
          </cell>
          <cell r="N16">
            <v>1</v>
          </cell>
          <cell r="O16">
            <v>0</v>
          </cell>
          <cell r="P16">
            <v>2</v>
          </cell>
          <cell r="Q16">
            <v>0</v>
          </cell>
          <cell r="R16">
            <v>0</v>
          </cell>
          <cell r="S16">
            <v>0</v>
          </cell>
          <cell r="T16">
            <v>9</v>
          </cell>
          <cell r="U16">
            <v>11</v>
          </cell>
          <cell r="V16">
            <v>18</v>
          </cell>
          <cell r="W16">
            <v>0</v>
          </cell>
          <cell r="X16">
            <v>1</v>
          </cell>
        </row>
        <row r="18">
          <cell r="E18">
            <v>11</v>
          </cell>
          <cell r="F18">
            <v>84</v>
          </cell>
          <cell r="G18">
            <v>0</v>
          </cell>
          <cell r="H18">
            <v>15</v>
          </cell>
          <cell r="I18">
            <v>2</v>
          </cell>
          <cell r="J18">
            <v>9</v>
          </cell>
          <cell r="K18">
            <v>196</v>
          </cell>
          <cell r="L18">
            <v>35</v>
          </cell>
          <cell r="M18">
            <v>24</v>
          </cell>
          <cell r="N18">
            <v>0</v>
          </cell>
          <cell r="O18">
            <v>4</v>
          </cell>
          <cell r="P18">
            <v>6</v>
          </cell>
          <cell r="Q18">
            <v>1</v>
          </cell>
          <cell r="R18">
            <v>3</v>
          </cell>
          <cell r="S18">
            <v>1</v>
          </cell>
          <cell r="T18">
            <v>33</v>
          </cell>
          <cell r="U18">
            <v>68</v>
          </cell>
          <cell r="V18">
            <v>153</v>
          </cell>
          <cell r="W18">
            <v>4</v>
          </cell>
          <cell r="X18">
            <v>5</v>
          </cell>
        </row>
      </sheetData>
      <sheetData sheetId="38" refreshError="1"/>
      <sheetData sheetId="39">
        <row r="6">
          <cell r="F6">
            <v>8</v>
          </cell>
          <cell r="H6">
            <v>2</v>
          </cell>
          <cell r="K6">
            <v>22</v>
          </cell>
          <cell r="M6">
            <v>2</v>
          </cell>
          <cell r="P6">
            <v>1</v>
          </cell>
          <cell r="T6">
            <v>4</v>
          </cell>
          <cell r="U6">
            <v>4</v>
          </cell>
          <cell r="V6">
            <v>23</v>
          </cell>
        </row>
        <row r="7">
          <cell r="F7">
            <v>1</v>
          </cell>
          <cell r="H7">
            <v>1</v>
          </cell>
          <cell r="K7">
            <v>2</v>
          </cell>
          <cell r="T7">
            <v>2</v>
          </cell>
          <cell r="V7">
            <v>4</v>
          </cell>
        </row>
        <row r="8">
          <cell r="F8">
            <v>2</v>
          </cell>
          <cell r="H8">
            <v>1</v>
          </cell>
          <cell r="J8">
            <v>3</v>
          </cell>
          <cell r="K8">
            <v>5</v>
          </cell>
          <cell r="M8">
            <v>1</v>
          </cell>
          <cell r="T8">
            <v>3</v>
          </cell>
          <cell r="U8">
            <v>1</v>
          </cell>
          <cell r="V8">
            <v>2</v>
          </cell>
        </row>
        <row r="9">
          <cell r="F9">
            <v>3</v>
          </cell>
          <cell r="J9">
            <v>4</v>
          </cell>
          <cell r="K9">
            <v>1</v>
          </cell>
          <cell r="P9">
            <v>1</v>
          </cell>
          <cell r="T9">
            <v>4</v>
          </cell>
          <cell r="V9">
            <v>5</v>
          </cell>
        </row>
        <row r="10">
          <cell r="F10">
            <v>2</v>
          </cell>
          <cell r="J10">
            <v>1</v>
          </cell>
          <cell r="K10">
            <v>5</v>
          </cell>
          <cell r="L10">
            <v>2</v>
          </cell>
          <cell r="P10">
            <v>1</v>
          </cell>
          <cell r="T10">
            <v>2</v>
          </cell>
          <cell r="U10">
            <v>2</v>
          </cell>
          <cell r="V10">
            <v>1</v>
          </cell>
        </row>
        <row r="11">
          <cell r="K11">
            <v>7</v>
          </cell>
          <cell r="L11">
            <v>1</v>
          </cell>
          <cell r="U11">
            <v>2</v>
          </cell>
          <cell r="V11">
            <v>1</v>
          </cell>
        </row>
        <row r="12">
          <cell r="F12">
            <v>1</v>
          </cell>
          <cell r="K12">
            <v>6</v>
          </cell>
          <cell r="M12">
            <v>1</v>
          </cell>
          <cell r="U12">
            <v>2</v>
          </cell>
        </row>
        <row r="13">
          <cell r="E13">
            <v>1</v>
          </cell>
          <cell r="F13">
            <v>4</v>
          </cell>
          <cell r="H13">
            <v>1</v>
          </cell>
          <cell r="K13">
            <v>6</v>
          </cell>
          <cell r="M13">
            <v>1</v>
          </cell>
          <cell r="T13">
            <v>1</v>
          </cell>
          <cell r="U13">
            <v>1</v>
          </cell>
          <cell r="V13">
            <v>2</v>
          </cell>
          <cell r="X13">
            <v>1</v>
          </cell>
        </row>
        <row r="14">
          <cell r="F14">
            <v>3</v>
          </cell>
          <cell r="K14">
            <v>6</v>
          </cell>
          <cell r="M14">
            <v>2</v>
          </cell>
          <cell r="T14">
            <v>6</v>
          </cell>
          <cell r="U14">
            <v>5</v>
          </cell>
          <cell r="V14">
            <v>8</v>
          </cell>
        </row>
        <row r="15">
          <cell r="F15">
            <v>1</v>
          </cell>
          <cell r="J15">
            <v>2</v>
          </cell>
          <cell r="K15">
            <v>5</v>
          </cell>
          <cell r="M15">
            <v>1</v>
          </cell>
          <cell r="U15">
            <v>1</v>
          </cell>
          <cell r="V15">
            <v>3</v>
          </cell>
        </row>
        <row r="17">
          <cell r="E17">
            <v>2</v>
          </cell>
          <cell r="F17">
            <v>3</v>
          </cell>
          <cell r="H17">
            <v>1</v>
          </cell>
          <cell r="K17">
            <v>31</v>
          </cell>
          <cell r="L17">
            <v>7</v>
          </cell>
          <cell r="M17">
            <v>1</v>
          </cell>
          <cell r="T17">
            <v>3</v>
          </cell>
          <cell r="U17">
            <v>7</v>
          </cell>
          <cell r="V17">
            <v>23</v>
          </cell>
          <cell r="W17">
            <v>1</v>
          </cell>
          <cell r="X17">
            <v>1</v>
          </cell>
        </row>
      </sheetData>
      <sheetData sheetId="40">
        <row r="7">
          <cell r="C7">
            <v>34500.5</v>
          </cell>
          <cell r="D7">
            <v>446</v>
          </cell>
          <cell r="E7">
            <v>4</v>
          </cell>
          <cell r="F7">
            <v>56</v>
          </cell>
          <cell r="G7">
            <v>0</v>
          </cell>
          <cell r="H7">
            <v>7</v>
          </cell>
          <cell r="I7">
            <v>1</v>
          </cell>
          <cell r="J7">
            <v>2</v>
          </cell>
          <cell r="K7">
            <v>164</v>
          </cell>
          <cell r="L7">
            <v>9</v>
          </cell>
          <cell r="M7">
            <v>16</v>
          </cell>
          <cell r="N7">
            <v>0</v>
          </cell>
          <cell r="O7">
            <v>0</v>
          </cell>
          <cell r="P7">
            <v>3</v>
          </cell>
          <cell r="Q7">
            <v>0</v>
          </cell>
          <cell r="S7">
            <v>0</v>
          </cell>
          <cell r="T7">
            <v>29</v>
          </cell>
          <cell r="U7">
            <v>47</v>
          </cell>
          <cell r="V7">
            <v>108</v>
          </cell>
          <cell r="W7">
            <v>1</v>
          </cell>
          <cell r="X7">
            <v>2</v>
          </cell>
        </row>
        <row r="8">
          <cell r="C8">
            <v>7976</v>
          </cell>
          <cell r="D8">
            <v>125</v>
          </cell>
          <cell r="E8">
            <v>3</v>
          </cell>
          <cell r="F8">
            <v>12</v>
          </cell>
          <cell r="G8">
            <v>0</v>
          </cell>
          <cell r="H8">
            <v>2</v>
          </cell>
          <cell r="I8">
            <v>0</v>
          </cell>
          <cell r="J8">
            <v>0</v>
          </cell>
          <cell r="K8">
            <v>50</v>
          </cell>
          <cell r="L8">
            <v>8</v>
          </cell>
          <cell r="M8">
            <v>3</v>
          </cell>
          <cell r="N8">
            <v>0</v>
          </cell>
          <cell r="O8">
            <v>0</v>
          </cell>
          <cell r="P8">
            <v>1</v>
          </cell>
          <cell r="Q8">
            <v>0</v>
          </cell>
          <cell r="S8">
            <v>0</v>
          </cell>
          <cell r="T8">
            <v>10</v>
          </cell>
          <cell r="U8">
            <v>18</v>
          </cell>
          <cell r="V8">
            <v>17</v>
          </cell>
          <cell r="W8">
            <v>1</v>
          </cell>
          <cell r="X8">
            <v>1</v>
          </cell>
        </row>
        <row r="9">
          <cell r="C9">
            <v>12394.5</v>
          </cell>
          <cell r="D9">
            <v>171</v>
          </cell>
          <cell r="E9">
            <v>4</v>
          </cell>
          <cell r="F9">
            <v>21</v>
          </cell>
          <cell r="G9">
            <v>0</v>
          </cell>
          <cell r="H9">
            <v>3</v>
          </cell>
          <cell r="I9">
            <v>0</v>
          </cell>
          <cell r="J9">
            <v>14</v>
          </cell>
          <cell r="K9">
            <v>48</v>
          </cell>
          <cell r="L9">
            <v>10</v>
          </cell>
          <cell r="M9">
            <v>10</v>
          </cell>
          <cell r="N9">
            <v>0</v>
          </cell>
          <cell r="O9">
            <v>0</v>
          </cell>
          <cell r="P9">
            <v>0</v>
          </cell>
          <cell r="Q9">
            <v>0</v>
          </cell>
          <cell r="S9">
            <v>1</v>
          </cell>
          <cell r="T9">
            <v>14</v>
          </cell>
          <cell r="U9">
            <v>24</v>
          </cell>
          <cell r="V9">
            <v>21</v>
          </cell>
          <cell r="W9">
            <v>0</v>
          </cell>
          <cell r="X9">
            <v>4</v>
          </cell>
        </row>
        <row r="10">
          <cell r="C10">
            <v>13707.5</v>
          </cell>
          <cell r="D10">
            <v>153</v>
          </cell>
          <cell r="E10">
            <v>2</v>
          </cell>
          <cell r="F10">
            <v>12</v>
          </cell>
          <cell r="G10">
            <v>0</v>
          </cell>
          <cell r="H10">
            <v>0</v>
          </cell>
          <cell r="I10">
            <v>0</v>
          </cell>
          <cell r="J10">
            <v>14</v>
          </cell>
          <cell r="K10">
            <v>52</v>
          </cell>
          <cell r="L10">
            <v>6</v>
          </cell>
          <cell r="M10">
            <v>8</v>
          </cell>
          <cell r="N10">
            <v>0</v>
          </cell>
          <cell r="O10">
            <v>0</v>
          </cell>
          <cell r="P10">
            <v>2</v>
          </cell>
          <cell r="Q10">
            <v>0</v>
          </cell>
          <cell r="S10">
            <v>0</v>
          </cell>
          <cell r="T10">
            <v>21</v>
          </cell>
          <cell r="U10">
            <v>15</v>
          </cell>
          <cell r="V10">
            <v>21</v>
          </cell>
          <cell r="W10">
            <v>0</v>
          </cell>
          <cell r="X10">
            <v>2</v>
          </cell>
        </row>
        <row r="11">
          <cell r="C11">
            <v>14120</v>
          </cell>
          <cell r="D11">
            <v>181</v>
          </cell>
          <cell r="E11">
            <v>1</v>
          </cell>
          <cell r="F11">
            <v>23</v>
          </cell>
          <cell r="G11">
            <v>0</v>
          </cell>
          <cell r="H11">
            <v>1</v>
          </cell>
          <cell r="I11">
            <v>0</v>
          </cell>
          <cell r="J11">
            <v>13</v>
          </cell>
          <cell r="K11">
            <v>37</v>
          </cell>
          <cell r="L11">
            <v>16</v>
          </cell>
          <cell r="M11">
            <v>13</v>
          </cell>
          <cell r="N11">
            <v>0</v>
          </cell>
          <cell r="O11">
            <v>0</v>
          </cell>
          <cell r="P11">
            <v>9</v>
          </cell>
          <cell r="Q11">
            <v>0</v>
          </cell>
          <cell r="S11">
            <v>0</v>
          </cell>
          <cell r="T11">
            <v>24</v>
          </cell>
          <cell r="U11">
            <v>22</v>
          </cell>
          <cell r="V11">
            <v>21</v>
          </cell>
          <cell r="W11">
            <v>1</v>
          </cell>
          <cell r="X11">
            <v>0</v>
          </cell>
        </row>
        <row r="12">
          <cell r="C12">
            <v>12011.5</v>
          </cell>
          <cell r="D12">
            <v>119</v>
          </cell>
          <cell r="E12">
            <v>1</v>
          </cell>
          <cell r="F12">
            <v>10</v>
          </cell>
          <cell r="G12">
            <v>0</v>
          </cell>
          <cell r="H12">
            <v>0</v>
          </cell>
          <cell r="I12">
            <v>0</v>
          </cell>
          <cell r="J12">
            <v>3</v>
          </cell>
          <cell r="K12">
            <v>47</v>
          </cell>
          <cell r="L12">
            <v>7</v>
          </cell>
          <cell r="M12">
            <v>6</v>
          </cell>
          <cell r="N12">
            <v>0</v>
          </cell>
          <cell r="O12">
            <v>0</v>
          </cell>
          <cell r="P12">
            <v>2</v>
          </cell>
          <cell r="Q12">
            <v>1</v>
          </cell>
          <cell r="S12">
            <v>1</v>
          </cell>
          <cell r="T12">
            <v>6</v>
          </cell>
          <cell r="U12">
            <v>16</v>
          </cell>
          <cell r="V12">
            <v>19</v>
          </cell>
          <cell r="W12">
            <v>0</v>
          </cell>
          <cell r="X12">
            <v>1</v>
          </cell>
        </row>
        <row r="13">
          <cell r="C13">
            <v>19967.5</v>
          </cell>
          <cell r="D13">
            <v>168</v>
          </cell>
          <cell r="E13">
            <v>1</v>
          </cell>
          <cell r="F13">
            <v>12</v>
          </cell>
          <cell r="G13">
            <v>0</v>
          </cell>
          <cell r="H13">
            <v>0</v>
          </cell>
          <cell r="I13">
            <v>0</v>
          </cell>
          <cell r="J13">
            <v>1</v>
          </cell>
          <cell r="K13">
            <v>71</v>
          </cell>
          <cell r="L13">
            <v>2</v>
          </cell>
          <cell r="M13">
            <v>5</v>
          </cell>
          <cell r="N13">
            <v>0</v>
          </cell>
          <cell r="O13">
            <v>0</v>
          </cell>
          <cell r="P13">
            <v>1</v>
          </cell>
          <cell r="Q13">
            <v>0</v>
          </cell>
          <cell r="S13">
            <v>0</v>
          </cell>
          <cell r="T13">
            <v>1</v>
          </cell>
          <cell r="U13">
            <v>40</v>
          </cell>
          <cell r="V13">
            <v>32</v>
          </cell>
          <cell r="W13">
            <v>1</v>
          </cell>
          <cell r="X13">
            <v>0</v>
          </cell>
        </row>
        <row r="14">
          <cell r="C14">
            <v>14757.5</v>
          </cell>
          <cell r="D14">
            <v>179</v>
          </cell>
          <cell r="E14">
            <v>3</v>
          </cell>
          <cell r="F14">
            <v>25</v>
          </cell>
          <cell r="G14">
            <v>0</v>
          </cell>
          <cell r="H14">
            <v>4</v>
          </cell>
          <cell r="I14">
            <v>0</v>
          </cell>
          <cell r="J14">
            <v>1</v>
          </cell>
          <cell r="K14">
            <v>54</v>
          </cell>
          <cell r="L14">
            <v>6</v>
          </cell>
          <cell r="M14">
            <v>6</v>
          </cell>
          <cell r="N14">
            <v>0</v>
          </cell>
          <cell r="O14">
            <v>0</v>
          </cell>
          <cell r="P14">
            <v>1</v>
          </cell>
          <cell r="Q14">
            <v>2</v>
          </cell>
          <cell r="S14">
            <v>0</v>
          </cell>
          <cell r="T14">
            <v>17</v>
          </cell>
          <cell r="U14">
            <v>32</v>
          </cell>
          <cell r="V14">
            <v>27</v>
          </cell>
          <cell r="W14">
            <v>0</v>
          </cell>
          <cell r="X14">
            <v>1</v>
          </cell>
        </row>
        <row r="15">
          <cell r="C15">
            <v>15952</v>
          </cell>
          <cell r="D15">
            <v>237</v>
          </cell>
          <cell r="E15">
            <v>1</v>
          </cell>
          <cell r="F15">
            <v>28</v>
          </cell>
          <cell r="G15">
            <v>0</v>
          </cell>
          <cell r="H15">
            <v>1</v>
          </cell>
          <cell r="I15">
            <v>0</v>
          </cell>
          <cell r="J15">
            <v>8</v>
          </cell>
          <cell r="K15">
            <v>64</v>
          </cell>
          <cell r="L15">
            <v>8</v>
          </cell>
          <cell r="M15">
            <v>11</v>
          </cell>
          <cell r="N15">
            <v>0</v>
          </cell>
          <cell r="O15">
            <v>0</v>
          </cell>
          <cell r="P15">
            <v>0</v>
          </cell>
          <cell r="Q15">
            <v>0</v>
          </cell>
          <cell r="S15">
            <v>0</v>
          </cell>
          <cell r="T15">
            <v>36</v>
          </cell>
          <cell r="U15">
            <v>39</v>
          </cell>
          <cell r="V15">
            <v>41</v>
          </cell>
          <cell r="W15">
            <v>0</v>
          </cell>
          <cell r="X15">
            <v>0</v>
          </cell>
        </row>
        <row r="16">
          <cell r="C16">
            <v>10973</v>
          </cell>
          <cell r="D16">
            <v>132</v>
          </cell>
          <cell r="E16">
            <v>2</v>
          </cell>
          <cell r="F16">
            <v>15</v>
          </cell>
          <cell r="G16">
            <v>0</v>
          </cell>
          <cell r="H16">
            <v>1</v>
          </cell>
          <cell r="I16">
            <v>0</v>
          </cell>
          <cell r="J16">
            <v>14</v>
          </cell>
          <cell r="K16">
            <v>48</v>
          </cell>
          <cell r="L16">
            <v>2</v>
          </cell>
          <cell r="M16">
            <v>5</v>
          </cell>
          <cell r="N16">
            <v>1</v>
          </cell>
          <cell r="O16">
            <v>0</v>
          </cell>
          <cell r="P16">
            <v>2</v>
          </cell>
          <cell r="Q16">
            <v>0</v>
          </cell>
          <cell r="S16">
            <v>0</v>
          </cell>
          <cell r="T16">
            <v>9</v>
          </cell>
          <cell r="U16">
            <v>12</v>
          </cell>
          <cell r="V16">
            <v>21</v>
          </cell>
          <cell r="W16">
            <v>0</v>
          </cell>
          <cell r="X16">
            <v>1</v>
          </cell>
        </row>
        <row r="17">
          <cell r="C17">
            <v>156360</v>
          </cell>
          <cell r="D17">
            <v>1911</v>
          </cell>
          <cell r="E17">
            <v>22</v>
          </cell>
          <cell r="F17">
            <v>214</v>
          </cell>
          <cell r="G17">
            <v>0</v>
          </cell>
          <cell r="H17">
            <v>19</v>
          </cell>
          <cell r="I17">
            <v>1</v>
          </cell>
          <cell r="J17">
            <v>70</v>
          </cell>
          <cell r="K17">
            <v>635</v>
          </cell>
          <cell r="L17">
            <v>74</v>
          </cell>
          <cell r="M17">
            <v>83</v>
          </cell>
          <cell r="N17">
            <v>1</v>
          </cell>
          <cell r="O17">
            <v>0</v>
          </cell>
          <cell r="P17">
            <v>21</v>
          </cell>
          <cell r="Q17">
            <v>3</v>
          </cell>
          <cell r="S17">
            <v>2</v>
          </cell>
          <cell r="T17">
            <v>167</v>
          </cell>
          <cell r="U17">
            <v>265</v>
          </cell>
          <cell r="V17">
            <v>328</v>
          </cell>
          <cell r="W17">
            <v>4</v>
          </cell>
          <cell r="X17">
            <v>12</v>
          </cell>
        </row>
        <row r="18">
          <cell r="C18">
            <v>64610</v>
          </cell>
          <cell r="D18">
            <v>723</v>
          </cell>
          <cell r="E18">
            <v>13</v>
          </cell>
          <cell r="F18">
            <v>87</v>
          </cell>
          <cell r="G18">
            <v>0</v>
          </cell>
          <cell r="H18">
            <v>16</v>
          </cell>
          <cell r="I18">
            <v>2</v>
          </cell>
          <cell r="J18">
            <v>9</v>
          </cell>
          <cell r="K18">
            <v>227</v>
          </cell>
          <cell r="L18">
            <v>42</v>
          </cell>
          <cell r="M18">
            <v>25</v>
          </cell>
          <cell r="N18">
            <v>0</v>
          </cell>
          <cell r="O18">
            <v>4</v>
          </cell>
          <cell r="P18">
            <v>6</v>
          </cell>
          <cell r="Q18">
            <v>1</v>
          </cell>
          <cell r="S18">
            <v>1</v>
          </cell>
          <cell r="T18">
            <v>36</v>
          </cell>
          <cell r="U18">
            <v>75</v>
          </cell>
          <cell r="V18">
            <v>176</v>
          </cell>
          <cell r="W18">
            <v>5</v>
          </cell>
          <cell r="X18">
            <v>6</v>
          </cell>
        </row>
        <row r="19">
          <cell r="C19">
            <v>220970</v>
          </cell>
          <cell r="D19">
            <v>2634</v>
          </cell>
          <cell r="E19">
            <v>35</v>
          </cell>
          <cell r="F19">
            <v>301</v>
          </cell>
          <cell r="G19">
            <v>0</v>
          </cell>
          <cell r="H19">
            <v>35</v>
          </cell>
          <cell r="I19">
            <v>3</v>
          </cell>
          <cell r="J19">
            <v>79</v>
          </cell>
          <cell r="K19">
            <v>862</v>
          </cell>
          <cell r="L19">
            <v>116</v>
          </cell>
          <cell r="M19">
            <v>108</v>
          </cell>
          <cell r="N19">
            <v>1</v>
          </cell>
          <cell r="O19">
            <v>4</v>
          </cell>
          <cell r="P19">
            <v>27</v>
          </cell>
          <cell r="S19">
            <v>3</v>
          </cell>
          <cell r="T19">
            <v>203</v>
          </cell>
          <cell r="U19">
            <v>340</v>
          </cell>
          <cell r="V19">
            <v>504</v>
          </cell>
          <cell r="W19">
            <v>9</v>
          </cell>
          <cell r="X19">
            <v>18</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6">
          <cell r="E6">
            <v>3</v>
          </cell>
          <cell r="F6">
            <v>12</v>
          </cell>
          <cell r="G6">
            <v>0</v>
          </cell>
          <cell r="H6">
            <v>0</v>
          </cell>
          <cell r="I6">
            <v>0</v>
          </cell>
          <cell r="J6">
            <v>0</v>
          </cell>
          <cell r="K6">
            <v>14</v>
          </cell>
          <cell r="L6">
            <v>2</v>
          </cell>
          <cell r="M6">
            <v>3</v>
          </cell>
          <cell r="N6">
            <v>0</v>
          </cell>
          <cell r="O6">
            <v>0</v>
          </cell>
          <cell r="P6">
            <v>0</v>
          </cell>
          <cell r="Q6">
            <v>0</v>
          </cell>
          <cell r="S6">
            <v>28</v>
          </cell>
          <cell r="T6">
            <v>10</v>
          </cell>
          <cell r="U6">
            <v>0</v>
          </cell>
          <cell r="V6">
            <v>2</v>
          </cell>
        </row>
        <row r="7">
          <cell r="E7">
            <v>3</v>
          </cell>
          <cell r="F7">
            <v>4</v>
          </cell>
          <cell r="G7">
            <v>0</v>
          </cell>
          <cell r="H7">
            <v>0</v>
          </cell>
          <cell r="I7">
            <v>0</v>
          </cell>
          <cell r="J7">
            <v>0</v>
          </cell>
          <cell r="K7">
            <v>7</v>
          </cell>
          <cell r="L7">
            <v>1</v>
          </cell>
          <cell r="M7">
            <v>0</v>
          </cell>
          <cell r="N7">
            <v>0</v>
          </cell>
          <cell r="O7">
            <v>0</v>
          </cell>
          <cell r="P7">
            <v>0</v>
          </cell>
          <cell r="Q7">
            <v>0</v>
          </cell>
          <cell r="R7">
            <v>1</v>
          </cell>
          <cell r="S7">
            <v>13</v>
          </cell>
          <cell r="T7">
            <v>6</v>
          </cell>
          <cell r="U7">
            <v>1</v>
          </cell>
          <cell r="V7">
            <v>1</v>
          </cell>
        </row>
        <row r="8">
          <cell r="E8">
            <v>3</v>
          </cell>
          <cell r="F8">
            <v>5</v>
          </cell>
          <cell r="G8">
            <v>0</v>
          </cell>
          <cell r="H8">
            <v>0</v>
          </cell>
          <cell r="I8">
            <v>0</v>
          </cell>
          <cell r="J8">
            <v>3</v>
          </cell>
          <cell r="L8">
            <v>3</v>
          </cell>
          <cell r="N8">
            <v>0</v>
          </cell>
          <cell r="O8">
            <v>0</v>
          </cell>
          <cell r="P8">
            <v>0</v>
          </cell>
          <cell r="Q8">
            <v>0</v>
          </cell>
          <cell r="R8">
            <v>1</v>
          </cell>
          <cell r="S8">
            <v>15</v>
          </cell>
          <cell r="T8">
            <v>3</v>
          </cell>
          <cell r="U8">
            <v>0</v>
          </cell>
          <cell r="V8">
            <v>3</v>
          </cell>
        </row>
        <row r="9">
          <cell r="E9">
            <v>2</v>
          </cell>
          <cell r="F9">
            <v>0</v>
          </cell>
          <cell r="G9">
            <v>0</v>
          </cell>
          <cell r="H9">
            <v>0</v>
          </cell>
          <cell r="I9">
            <v>0</v>
          </cell>
          <cell r="J9">
            <v>2</v>
          </cell>
          <cell r="K9">
            <v>9</v>
          </cell>
          <cell r="L9">
            <v>1</v>
          </cell>
          <cell r="M9">
            <v>3</v>
          </cell>
          <cell r="N9">
            <v>0</v>
          </cell>
          <cell r="O9">
            <v>0</v>
          </cell>
          <cell r="P9">
            <v>0</v>
          </cell>
          <cell r="Q9">
            <v>0</v>
          </cell>
          <cell r="R9">
            <v>1</v>
          </cell>
          <cell r="S9">
            <v>12</v>
          </cell>
          <cell r="T9">
            <v>2</v>
          </cell>
          <cell r="U9">
            <v>0</v>
          </cell>
          <cell r="V9">
            <v>2</v>
          </cell>
        </row>
        <row r="10">
          <cell r="E10">
            <v>1</v>
          </cell>
          <cell r="F10">
            <v>9</v>
          </cell>
          <cell r="G10">
            <v>0</v>
          </cell>
          <cell r="H10">
            <v>0</v>
          </cell>
          <cell r="I10">
            <v>0</v>
          </cell>
          <cell r="J10">
            <v>6</v>
          </cell>
          <cell r="K10">
            <v>11</v>
          </cell>
          <cell r="L10">
            <v>2</v>
          </cell>
          <cell r="M10">
            <v>5</v>
          </cell>
          <cell r="N10">
            <v>0</v>
          </cell>
          <cell r="O10">
            <v>0</v>
          </cell>
          <cell r="P10">
            <v>0</v>
          </cell>
          <cell r="Q10">
            <v>0</v>
          </cell>
          <cell r="R10">
            <v>4</v>
          </cell>
          <cell r="S10">
            <v>16</v>
          </cell>
          <cell r="T10">
            <v>1</v>
          </cell>
          <cell r="U10">
            <v>1</v>
          </cell>
          <cell r="V10">
            <v>0</v>
          </cell>
        </row>
        <row r="11">
          <cell r="E11">
            <v>1</v>
          </cell>
          <cell r="F11">
            <v>3</v>
          </cell>
          <cell r="G11">
            <v>0</v>
          </cell>
          <cell r="H11">
            <v>0</v>
          </cell>
          <cell r="I11">
            <v>0</v>
          </cell>
          <cell r="J11">
            <v>0</v>
          </cell>
          <cell r="L11">
            <v>2</v>
          </cell>
          <cell r="M11">
            <v>4</v>
          </cell>
          <cell r="N11">
            <v>0</v>
          </cell>
          <cell r="O11">
            <v>0</v>
          </cell>
          <cell r="P11">
            <v>0</v>
          </cell>
          <cell r="Q11">
            <v>0</v>
          </cell>
          <cell r="R11">
            <v>4</v>
          </cell>
          <cell r="S11">
            <v>13</v>
          </cell>
          <cell r="T11">
            <v>4</v>
          </cell>
          <cell r="U11">
            <v>0</v>
          </cell>
          <cell r="V11">
            <v>1</v>
          </cell>
        </row>
        <row r="12">
          <cell r="E12">
            <v>0</v>
          </cell>
          <cell r="F12">
            <v>2</v>
          </cell>
          <cell r="G12">
            <v>0</v>
          </cell>
          <cell r="H12">
            <v>0</v>
          </cell>
          <cell r="I12">
            <v>0</v>
          </cell>
          <cell r="J12">
            <v>0</v>
          </cell>
          <cell r="K12">
            <v>20</v>
          </cell>
          <cell r="L12">
            <v>0</v>
          </cell>
          <cell r="M12">
            <v>2</v>
          </cell>
          <cell r="N12">
            <v>0</v>
          </cell>
          <cell r="O12">
            <v>0</v>
          </cell>
          <cell r="P12">
            <v>0</v>
          </cell>
          <cell r="Q12">
            <v>0</v>
          </cell>
          <cell r="R12">
            <v>0</v>
          </cell>
          <cell r="S12">
            <v>28</v>
          </cell>
          <cell r="T12">
            <v>8</v>
          </cell>
          <cell r="U12">
            <v>0</v>
          </cell>
          <cell r="V12">
            <v>0</v>
          </cell>
        </row>
        <row r="13">
          <cell r="E13">
            <v>1</v>
          </cell>
          <cell r="F13">
            <v>4</v>
          </cell>
          <cell r="G13">
            <v>0</v>
          </cell>
          <cell r="H13">
            <v>1</v>
          </cell>
          <cell r="I13">
            <v>0</v>
          </cell>
          <cell r="J13">
            <v>0</v>
          </cell>
          <cell r="K13">
            <v>14</v>
          </cell>
          <cell r="L13">
            <v>0</v>
          </cell>
          <cell r="M13">
            <v>1</v>
          </cell>
          <cell r="N13">
            <v>0</v>
          </cell>
          <cell r="O13">
            <v>0</v>
          </cell>
          <cell r="P13">
            <v>0</v>
          </cell>
          <cell r="Q13">
            <v>0</v>
          </cell>
          <cell r="R13">
            <v>1</v>
          </cell>
          <cell r="S13">
            <v>24</v>
          </cell>
          <cell r="T13">
            <v>6</v>
          </cell>
          <cell r="U13">
            <v>0</v>
          </cell>
          <cell r="V13">
            <v>0</v>
          </cell>
        </row>
        <row r="14">
          <cell r="E14">
            <v>0</v>
          </cell>
          <cell r="F14">
            <v>6</v>
          </cell>
          <cell r="G14">
            <v>0</v>
          </cell>
          <cell r="H14">
            <v>0</v>
          </cell>
          <cell r="I14">
            <v>0</v>
          </cell>
          <cell r="J14">
            <v>2</v>
          </cell>
          <cell r="K14">
            <v>15</v>
          </cell>
          <cell r="L14">
            <v>2</v>
          </cell>
          <cell r="M14">
            <v>5</v>
          </cell>
          <cell r="N14">
            <v>0</v>
          </cell>
          <cell r="O14">
            <v>0</v>
          </cell>
          <cell r="P14">
            <v>0</v>
          </cell>
          <cell r="Q14">
            <v>0</v>
          </cell>
          <cell r="R14">
            <v>3</v>
          </cell>
          <cell r="S14">
            <v>25</v>
          </cell>
          <cell r="T14">
            <v>4</v>
          </cell>
          <cell r="U14">
            <v>0</v>
          </cell>
          <cell r="V14">
            <v>0</v>
          </cell>
        </row>
        <row r="15">
          <cell r="E15">
            <v>1</v>
          </cell>
          <cell r="F15">
            <v>1</v>
          </cell>
          <cell r="G15">
            <v>0</v>
          </cell>
          <cell r="H15">
            <v>0</v>
          </cell>
          <cell r="I15">
            <v>0</v>
          </cell>
          <cell r="J15">
            <v>0</v>
          </cell>
          <cell r="K15">
            <v>9</v>
          </cell>
          <cell r="L15">
            <v>0</v>
          </cell>
          <cell r="M15">
            <v>1</v>
          </cell>
          <cell r="N15">
            <v>0</v>
          </cell>
          <cell r="O15">
            <v>0</v>
          </cell>
          <cell r="P15">
            <v>1</v>
          </cell>
          <cell r="Q15">
            <v>0</v>
          </cell>
          <cell r="R15">
            <v>2</v>
          </cell>
          <cell r="S15">
            <v>7</v>
          </cell>
          <cell r="T15">
            <v>6</v>
          </cell>
          <cell r="U15">
            <v>0</v>
          </cell>
          <cell r="V15">
            <v>1</v>
          </cell>
        </row>
        <row r="17">
          <cell r="E17">
            <v>11</v>
          </cell>
          <cell r="F17">
            <v>15</v>
          </cell>
          <cell r="G17">
            <v>0</v>
          </cell>
          <cell r="H17">
            <v>4</v>
          </cell>
          <cell r="I17">
            <v>0</v>
          </cell>
          <cell r="J17">
            <v>2</v>
          </cell>
          <cell r="K17">
            <v>37</v>
          </cell>
          <cell r="L17">
            <v>5</v>
          </cell>
          <cell r="M17">
            <v>6</v>
          </cell>
          <cell r="N17">
            <v>0</v>
          </cell>
          <cell r="O17">
            <v>1</v>
          </cell>
          <cell r="P17">
            <v>0</v>
          </cell>
          <cell r="Q17">
            <v>1</v>
          </cell>
          <cell r="S17">
            <v>42</v>
          </cell>
          <cell r="T17">
            <v>24</v>
          </cell>
          <cell r="U17">
            <v>3</v>
          </cell>
          <cell r="V17">
            <v>1</v>
          </cell>
        </row>
      </sheetData>
      <sheetData sheetId="87" refreshError="1"/>
      <sheetData sheetId="88">
        <row r="6">
          <cell r="F6">
            <v>1</v>
          </cell>
          <cell r="H6">
            <v>2</v>
          </cell>
          <cell r="K6">
            <v>1</v>
          </cell>
          <cell r="S6">
            <v>2</v>
          </cell>
          <cell r="T6">
            <v>4</v>
          </cell>
        </row>
        <row r="7">
          <cell r="K7">
            <v>1</v>
          </cell>
          <cell r="R7">
            <v>1</v>
          </cell>
          <cell r="T7">
            <v>1</v>
          </cell>
        </row>
        <row r="8">
          <cell r="F8">
            <v>2</v>
          </cell>
          <cell r="J8">
            <v>2</v>
          </cell>
          <cell r="S8">
            <v>1</v>
          </cell>
          <cell r="T8">
            <v>1</v>
          </cell>
        </row>
        <row r="9">
          <cell r="J9">
            <v>1</v>
          </cell>
          <cell r="T9">
            <v>1</v>
          </cell>
        </row>
        <row r="10">
          <cell r="F10">
            <v>2</v>
          </cell>
          <cell r="K10">
            <v>2</v>
          </cell>
          <cell r="S10">
            <v>2</v>
          </cell>
        </row>
        <row r="11">
          <cell r="L11">
            <v>1</v>
          </cell>
          <cell r="T11">
            <v>1</v>
          </cell>
        </row>
        <row r="12">
          <cell r="K12">
            <v>3</v>
          </cell>
          <cell r="S12">
            <v>1</v>
          </cell>
        </row>
        <row r="13">
          <cell r="E13">
            <v>1</v>
          </cell>
          <cell r="F13">
            <v>2</v>
          </cell>
          <cell r="K13">
            <v>2</v>
          </cell>
          <cell r="S13">
            <v>1</v>
          </cell>
          <cell r="V13">
            <v>1</v>
          </cell>
        </row>
        <row r="14">
          <cell r="F14">
            <v>2</v>
          </cell>
          <cell r="K14">
            <v>3</v>
          </cell>
          <cell r="S14">
            <v>4</v>
          </cell>
          <cell r="T14">
            <v>2</v>
          </cell>
        </row>
        <row r="15">
          <cell r="F15">
            <v>1</v>
          </cell>
          <cell r="M15">
            <v>1</v>
          </cell>
          <cell r="S15">
            <v>1</v>
          </cell>
          <cell r="T15">
            <v>2</v>
          </cell>
        </row>
        <row r="17">
          <cell r="E17">
            <v>1</v>
          </cell>
          <cell r="K17">
            <v>4</v>
          </cell>
          <cell r="L17">
            <v>1</v>
          </cell>
          <cell r="S17">
            <v>5</v>
          </cell>
          <cell r="T17">
            <v>1</v>
          </cell>
          <cell r="V17">
            <v>1</v>
          </cell>
        </row>
      </sheetData>
      <sheetData sheetId="89">
        <row r="5">
          <cell r="C5">
            <v>19121</v>
          </cell>
          <cell r="D5">
            <v>88</v>
          </cell>
          <cell r="E5">
            <v>3</v>
          </cell>
          <cell r="F5">
            <v>13</v>
          </cell>
          <cell r="G5">
            <v>0</v>
          </cell>
          <cell r="H5">
            <v>2</v>
          </cell>
          <cell r="I5">
            <v>0</v>
          </cell>
          <cell r="J5">
            <v>0</v>
          </cell>
          <cell r="K5">
            <v>15</v>
          </cell>
          <cell r="L5">
            <v>2</v>
          </cell>
          <cell r="M5">
            <v>3</v>
          </cell>
          <cell r="N5">
            <v>0</v>
          </cell>
          <cell r="O5">
            <v>0</v>
          </cell>
          <cell r="P5">
            <v>0</v>
          </cell>
          <cell r="Q5">
            <v>0</v>
          </cell>
          <cell r="R5">
            <v>6</v>
          </cell>
          <cell r="S5">
            <v>30</v>
          </cell>
          <cell r="T5">
            <v>14</v>
          </cell>
          <cell r="U5">
            <v>0</v>
          </cell>
          <cell r="V5">
            <v>2</v>
          </cell>
        </row>
        <row r="6">
          <cell r="C6">
            <v>4204</v>
          </cell>
          <cell r="D6">
            <v>38</v>
          </cell>
          <cell r="E6">
            <v>3</v>
          </cell>
          <cell r="F6">
            <v>4</v>
          </cell>
          <cell r="G6">
            <v>0</v>
          </cell>
          <cell r="H6">
            <v>0</v>
          </cell>
          <cell r="I6">
            <v>0</v>
          </cell>
          <cell r="J6">
            <v>0</v>
          </cell>
          <cell r="K6">
            <v>8</v>
          </cell>
          <cell r="L6">
            <v>1</v>
          </cell>
          <cell r="M6">
            <v>0</v>
          </cell>
          <cell r="N6">
            <v>0</v>
          </cell>
          <cell r="O6">
            <v>0</v>
          </cell>
          <cell r="P6">
            <v>0</v>
          </cell>
          <cell r="Q6">
            <v>0</v>
          </cell>
          <cell r="R6">
            <v>2</v>
          </cell>
          <cell r="S6">
            <v>13</v>
          </cell>
          <cell r="T6">
            <v>7</v>
          </cell>
          <cell r="U6">
            <v>1</v>
          </cell>
          <cell r="V6">
            <v>1</v>
          </cell>
        </row>
        <row r="7">
          <cell r="C7">
            <v>6347</v>
          </cell>
          <cell r="D7">
            <v>55</v>
          </cell>
          <cell r="E7">
            <v>3</v>
          </cell>
          <cell r="F7">
            <v>7</v>
          </cell>
          <cell r="G7">
            <v>0</v>
          </cell>
          <cell r="H7">
            <v>0</v>
          </cell>
          <cell r="I7">
            <v>0</v>
          </cell>
          <cell r="J7">
            <v>5</v>
          </cell>
          <cell r="K7">
            <v>11</v>
          </cell>
          <cell r="L7">
            <v>3</v>
          </cell>
          <cell r="M7">
            <v>5</v>
          </cell>
          <cell r="N7">
            <v>0</v>
          </cell>
          <cell r="O7">
            <v>0</v>
          </cell>
          <cell r="P7">
            <v>0</v>
          </cell>
          <cell r="Q7">
            <v>0</v>
          </cell>
          <cell r="R7">
            <v>1</v>
          </cell>
          <cell r="S7">
            <v>16</v>
          </cell>
          <cell r="T7">
            <v>4</v>
          </cell>
          <cell r="U7">
            <v>0</v>
          </cell>
          <cell r="V7">
            <v>3</v>
          </cell>
        </row>
        <row r="8">
          <cell r="C8">
            <v>6973</v>
          </cell>
          <cell r="D8">
            <v>34</v>
          </cell>
          <cell r="E8">
            <v>2</v>
          </cell>
          <cell r="F8">
            <v>0</v>
          </cell>
          <cell r="G8">
            <v>0</v>
          </cell>
          <cell r="H8">
            <v>0</v>
          </cell>
          <cell r="I8">
            <v>0</v>
          </cell>
          <cell r="J8">
            <v>3</v>
          </cell>
          <cell r="K8">
            <v>9</v>
          </cell>
          <cell r="L8">
            <v>1</v>
          </cell>
          <cell r="M8">
            <v>3</v>
          </cell>
          <cell r="N8">
            <v>0</v>
          </cell>
          <cell r="O8">
            <v>0</v>
          </cell>
          <cell r="P8">
            <v>0</v>
          </cell>
          <cell r="Q8">
            <v>0</v>
          </cell>
          <cell r="R8">
            <v>1</v>
          </cell>
          <cell r="S8">
            <v>12</v>
          </cell>
          <cell r="T8">
            <v>3</v>
          </cell>
          <cell r="U8">
            <v>0</v>
          </cell>
          <cell r="V8">
            <v>2</v>
          </cell>
        </row>
        <row r="9">
          <cell r="C9">
            <v>7188</v>
          </cell>
          <cell r="D9">
            <v>61</v>
          </cell>
          <cell r="E9">
            <v>1</v>
          </cell>
          <cell r="F9">
            <v>11</v>
          </cell>
          <cell r="G9">
            <v>0</v>
          </cell>
          <cell r="H9">
            <v>0</v>
          </cell>
          <cell r="J9">
            <v>6</v>
          </cell>
          <cell r="K9">
            <v>13</v>
          </cell>
          <cell r="L9">
            <v>2</v>
          </cell>
          <cell r="M9">
            <v>5</v>
          </cell>
          <cell r="N9">
            <v>0</v>
          </cell>
          <cell r="O9">
            <v>0</v>
          </cell>
          <cell r="P9">
            <v>0</v>
          </cell>
          <cell r="Q9">
            <v>0</v>
          </cell>
          <cell r="R9">
            <v>4</v>
          </cell>
          <cell r="S9">
            <v>18</v>
          </cell>
          <cell r="T9">
            <v>1</v>
          </cell>
          <cell r="U9">
            <v>1</v>
          </cell>
          <cell r="V9">
            <v>0</v>
          </cell>
        </row>
        <row r="10">
          <cell r="C10">
            <v>6127</v>
          </cell>
          <cell r="D10">
            <v>47</v>
          </cell>
          <cell r="E10">
            <v>1</v>
          </cell>
          <cell r="F10">
            <v>3</v>
          </cell>
          <cell r="G10">
            <v>0</v>
          </cell>
          <cell r="H10">
            <v>0</v>
          </cell>
          <cell r="I10">
            <v>0</v>
          </cell>
          <cell r="J10">
            <v>0</v>
          </cell>
          <cell r="K10">
            <v>14</v>
          </cell>
          <cell r="L10">
            <v>3</v>
          </cell>
          <cell r="M10">
            <v>4</v>
          </cell>
          <cell r="N10">
            <v>0</v>
          </cell>
          <cell r="O10">
            <v>0</v>
          </cell>
          <cell r="P10">
            <v>0</v>
          </cell>
          <cell r="Q10">
            <v>0</v>
          </cell>
          <cell r="R10">
            <v>4</v>
          </cell>
          <cell r="S10">
            <v>13</v>
          </cell>
          <cell r="T10">
            <v>5</v>
          </cell>
          <cell r="U10">
            <v>0</v>
          </cell>
          <cell r="V10">
            <v>1</v>
          </cell>
        </row>
        <row r="11">
          <cell r="C11">
            <v>10249</v>
          </cell>
          <cell r="D11">
            <v>64</v>
          </cell>
          <cell r="E11">
            <v>0</v>
          </cell>
          <cell r="F11">
            <v>2</v>
          </cell>
          <cell r="G11">
            <v>0</v>
          </cell>
          <cell r="H11">
            <v>0</v>
          </cell>
          <cell r="I11">
            <v>0</v>
          </cell>
          <cell r="J11">
            <v>0</v>
          </cell>
          <cell r="K11">
            <v>23</v>
          </cell>
          <cell r="L11">
            <v>0</v>
          </cell>
          <cell r="M11">
            <v>2</v>
          </cell>
          <cell r="N11">
            <v>0</v>
          </cell>
          <cell r="O11">
            <v>0</v>
          </cell>
          <cell r="P11">
            <v>0</v>
          </cell>
          <cell r="Q11">
            <v>0</v>
          </cell>
          <cell r="R11">
            <v>0</v>
          </cell>
          <cell r="S11">
            <v>29</v>
          </cell>
          <cell r="T11">
            <v>8</v>
          </cell>
          <cell r="U11">
            <v>0</v>
          </cell>
          <cell r="V11">
            <v>0</v>
          </cell>
        </row>
        <row r="12">
          <cell r="C12">
            <v>7422</v>
          </cell>
          <cell r="D12">
            <v>58</v>
          </cell>
          <cell r="E12">
            <v>2</v>
          </cell>
          <cell r="F12">
            <v>6</v>
          </cell>
          <cell r="G12">
            <v>0</v>
          </cell>
          <cell r="H12">
            <v>1</v>
          </cell>
          <cell r="I12">
            <v>0</v>
          </cell>
          <cell r="J12">
            <v>0</v>
          </cell>
          <cell r="K12">
            <v>16</v>
          </cell>
          <cell r="L12">
            <v>0</v>
          </cell>
          <cell r="M12">
            <v>1</v>
          </cell>
          <cell r="N12">
            <v>0</v>
          </cell>
          <cell r="O12">
            <v>0</v>
          </cell>
          <cell r="P12">
            <v>0</v>
          </cell>
          <cell r="Q12">
            <v>0</v>
          </cell>
          <cell r="R12">
            <v>1</v>
          </cell>
          <cell r="S12">
            <v>25</v>
          </cell>
          <cell r="T12">
            <v>6</v>
          </cell>
          <cell r="U12">
            <v>0</v>
          </cell>
          <cell r="V12">
            <v>1</v>
          </cell>
        </row>
        <row r="13">
          <cell r="C13">
            <v>8523</v>
          </cell>
          <cell r="D13">
            <v>73</v>
          </cell>
          <cell r="E13">
            <v>0</v>
          </cell>
          <cell r="F13">
            <v>8</v>
          </cell>
          <cell r="G13">
            <v>0</v>
          </cell>
          <cell r="H13">
            <v>0</v>
          </cell>
          <cell r="I13">
            <v>0</v>
          </cell>
          <cell r="J13">
            <v>2</v>
          </cell>
          <cell r="K13">
            <v>18</v>
          </cell>
          <cell r="L13">
            <v>2</v>
          </cell>
          <cell r="M13">
            <v>5</v>
          </cell>
          <cell r="N13">
            <v>0</v>
          </cell>
          <cell r="O13">
            <v>0</v>
          </cell>
          <cell r="P13">
            <v>0</v>
          </cell>
          <cell r="Q13">
            <v>0</v>
          </cell>
          <cell r="R13">
            <v>3</v>
          </cell>
          <cell r="S13">
            <v>29</v>
          </cell>
          <cell r="T13">
            <v>6</v>
          </cell>
          <cell r="U13">
            <v>0</v>
          </cell>
          <cell r="V13">
            <v>0</v>
          </cell>
        </row>
        <row r="14">
          <cell r="C14">
            <v>5567</v>
          </cell>
          <cell r="D14">
            <v>33</v>
          </cell>
          <cell r="E14">
            <v>1</v>
          </cell>
          <cell r="F14">
            <v>2</v>
          </cell>
          <cell r="G14">
            <v>0</v>
          </cell>
          <cell r="H14">
            <v>0</v>
          </cell>
          <cell r="I14">
            <v>0</v>
          </cell>
          <cell r="J14">
            <v>0</v>
          </cell>
          <cell r="K14">
            <v>9</v>
          </cell>
          <cell r="L14">
            <v>0</v>
          </cell>
          <cell r="M14">
            <v>2</v>
          </cell>
          <cell r="N14">
            <v>0</v>
          </cell>
          <cell r="O14">
            <v>0</v>
          </cell>
          <cell r="P14">
            <v>1</v>
          </cell>
          <cell r="Q14">
            <v>0</v>
          </cell>
          <cell r="R14">
            <v>2</v>
          </cell>
          <cell r="S14">
            <v>8</v>
          </cell>
          <cell r="T14">
            <v>8</v>
          </cell>
          <cell r="U14">
            <v>0</v>
          </cell>
          <cell r="V14">
            <v>1</v>
          </cell>
        </row>
        <row r="15">
          <cell r="C15">
            <v>81721</v>
          </cell>
          <cell r="D15">
            <v>551</v>
          </cell>
          <cell r="E15">
            <v>16</v>
          </cell>
          <cell r="F15">
            <v>56</v>
          </cell>
          <cell r="G15">
            <v>0</v>
          </cell>
          <cell r="H15">
            <v>3</v>
          </cell>
          <cell r="I15">
            <v>0</v>
          </cell>
          <cell r="J15">
            <v>16</v>
          </cell>
          <cell r="K15">
            <v>136</v>
          </cell>
          <cell r="L15">
            <v>14</v>
          </cell>
          <cell r="M15">
            <v>30</v>
          </cell>
          <cell r="N15">
            <v>0</v>
          </cell>
          <cell r="O15">
            <v>0</v>
          </cell>
          <cell r="P15">
            <v>1</v>
          </cell>
          <cell r="Q15">
            <v>0</v>
          </cell>
          <cell r="R15">
            <v>24</v>
          </cell>
          <cell r="S15">
            <v>193</v>
          </cell>
          <cell r="T15">
            <v>62</v>
          </cell>
          <cell r="U15">
            <v>2</v>
          </cell>
          <cell r="V15">
            <v>11</v>
          </cell>
        </row>
        <row r="16">
          <cell r="C16">
            <v>37494</v>
          </cell>
          <cell r="D16">
            <v>167</v>
          </cell>
          <cell r="E16">
            <v>12</v>
          </cell>
          <cell r="F16">
            <v>15</v>
          </cell>
          <cell r="G16">
            <v>0</v>
          </cell>
          <cell r="H16">
            <v>4</v>
          </cell>
          <cell r="I16">
            <v>0</v>
          </cell>
          <cell r="J16">
            <v>2</v>
          </cell>
          <cell r="K16">
            <v>41</v>
          </cell>
          <cell r="L16">
            <v>6</v>
          </cell>
          <cell r="M16">
            <v>6</v>
          </cell>
          <cell r="N16">
            <v>0</v>
          </cell>
          <cell r="O16">
            <v>1</v>
          </cell>
          <cell r="P16">
            <v>0</v>
          </cell>
          <cell r="Q16">
            <v>1</v>
          </cell>
          <cell r="R16">
            <v>7</v>
          </cell>
          <cell r="S16">
            <v>47</v>
          </cell>
          <cell r="T16">
            <v>25</v>
          </cell>
          <cell r="U16">
            <v>3</v>
          </cell>
          <cell r="V16">
            <v>2</v>
          </cell>
        </row>
        <row r="17">
          <cell r="C17">
            <v>119215</v>
          </cell>
          <cell r="D17">
            <v>718</v>
          </cell>
          <cell r="E17">
            <v>28</v>
          </cell>
          <cell r="F17">
            <v>71</v>
          </cell>
          <cell r="G17">
            <v>0</v>
          </cell>
          <cell r="H17">
            <v>7</v>
          </cell>
          <cell r="I17">
            <v>0</v>
          </cell>
          <cell r="J17">
            <v>18</v>
          </cell>
          <cell r="K17">
            <v>177</v>
          </cell>
          <cell r="L17">
            <v>20</v>
          </cell>
          <cell r="M17">
            <v>36</v>
          </cell>
          <cell r="N17">
            <v>0</v>
          </cell>
          <cell r="O17">
            <v>1</v>
          </cell>
          <cell r="P17">
            <v>1</v>
          </cell>
          <cell r="Q17">
            <v>1</v>
          </cell>
          <cell r="R17">
            <v>31</v>
          </cell>
          <cell r="S17">
            <v>240</v>
          </cell>
          <cell r="T17">
            <v>87</v>
          </cell>
          <cell r="U17">
            <v>5</v>
          </cell>
          <cell r="V17">
            <v>13</v>
          </cell>
        </row>
      </sheetData>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копия-от травм"/>
      <sheetName val="янв"/>
      <sheetName val="фев"/>
      <sheetName val="2 мес-21"/>
      <sheetName val="март"/>
      <sheetName val="3 мес"/>
      <sheetName val="апр"/>
      <sheetName val="4-трав"/>
      <sheetName val="май"/>
      <sheetName val="5-трав"/>
      <sheetName val="ДТП,_суиц,_алк_отр"/>
      <sheetName val="ИЮНЬ"/>
      <sheetName val="1-полу-21"/>
      <sheetName val="июль"/>
      <sheetName val="7мес "/>
      <sheetName val="авг"/>
      <sheetName val="8 мес -20"/>
      <sheetName val="сен"/>
      <sheetName val="9мес 21"/>
      <sheetName val="окт"/>
      <sheetName val="10_мес-21"/>
      <sheetName val="ноя-21"/>
      <sheetName val="11_мес "/>
      <sheetName val="дека"/>
      <sheetName val="12_мес-20"/>
      <sheetName val="суициды-дет"/>
      <sheetName val="янв-тру"/>
      <sheetName val="фев-тру"/>
      <sheetName val="труд_2 мес"/>
      <sheetName val="март-тру"/>
      <sheetName val="труд-1 квар"/>
      <sheetName val="апр-21"/>
      <sheetName val="4_мес"/>
      <sheetName val="май-20 "/>
      <sheetName val="5мес_тр"/>
      <sheetName val="июнь-трсп"/>
      <sheetName val="1 полуг-21"/>
      <sheetName val="июль-трсп-20г"/>
      <sheetName val="7_мес_тр-20"/>
      <sheetName val="авг-тр"/>
      <sheetName val="8мес тр-21"/>
      <sheetName val="сен-21"/>
      <sheetName val="9_мес-тр"/>
      <sheetName val="окт-тр"/>
      <sheetName val="10_мес_тр-20"/>
      <sheetName val="ноя-тр"/>
      <sheetName val="11_мес_тр"/>
      <sheetName val="дек-тр"/>
      <sheetName val="12_мес_тр-20"/>
      <sheetName val="МКБ"/>
      <sheetName val="суиц-20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E6">
            <v>2</v>
          </cell>
          <cell r="G6">
            <v>1</v>
          </cell>
          <cell r="I6">
            <v>1</v>
          </cell>
          <cell r="K6">
            <v>4</v>
          </cell>
          <cell r="M6">
            <v>12</v>
          </cell>
          <cell r="O6">
            <v>1</v>
          </cell>
          <cell r="S6">
            <v>12</v>
          </cell>
          <cell r="U6">
            <v>7</v>
          </cell>
        </row>
        <row r="7">
          <cell r="C7">
            <v>18</v>
          </cell>
          <cell r="E7">
            <v>2</v>
          </cell>
          <cell r="G7">
            <v>2</v>
          </cell>
          <cell r="I7">
            <v>0</v>
          </cell>
          <cell r="K7">
            <v>2</v>
          </cell>
          <cell r="M7">
            <v>6</v>
          </cell>
          <cell r="O7">
            <v>0</v>
          </cell>
          <cell r="Q7">
            <v>4</v>
          </cell>
          <cell r="S7">
            <v>4</v>
          </cell>
          <cell r="U7">
            <v>4</v>
          </cell>
        </row>
        <row r="8">
          <cell r="C8">
            <v>23</v>
          </cell>
          <cell r="E8">
            <v>2</v>
          </cell>
          <cell r="G8">
            <v>0</v>
          </cell>
          <cell r="I8">
            <v>4</v>
          </cell>
          <cell r="K8">
            <v>0</v>
          </cell>
          <cell r="M8">
            <v>6</v>
          </cell>
          <cell r="O8">
            <v>1</v>
          </cell>
          <cell r="Q8">
            <v>3</v>
          </cell>
          <cell r="S8">
            <v>3</v>
          </cell>
          <cell r="U8">
            <v>7</v>
          </cell>
        </row>
        <row r="9">
          <cell r="C9">
            <v>15</v>
          </cell>
          <cell r="E9">
            <v>1</v>
          </cell>
          <cell r="G9">
            <v>1</v>
          </cell>
          <cell r="I9">
            <v>1</v>
          </cell>
          <cell r="K9">
            <v>2</v>
          </cell>
          <cell r="M9">
            <v>6</v>
          </cell>
          <cell r="O9">
            <v>0</v>
          </cell>
          <cell r="Q9">
            <v>1</v>
          </cell>
          <cell r="S9">
            <v>0</v>
          </cell>
          <cell r="U9">
            <v>4</v>
          </cell>
        </row>
        <row r="10">
          <cell r="C10">
            <v>20</v>
          </cell>
          <cell r="E10">
            <v>3</v>
          </cell>
          <cell r="G10">
            <v>0</v>
          </cell>
          <cell r="I10">
            <v>2</v>
          </cell>
          <cell r="K10">
            <v>1</v>
          </cell>
          <cell r="M10">
            <v>8</v>
          </cell>
          <cell r="O10">
            <v>0</v>
          </cell>
          <cell r="Q10">
            <v>2</v>
          </cell>
          <cell r="S10">
            <v>2</v>
          </cell>
          <cell r="U10">
            <v>4</v>
          </cell>
        </row>
        <row r="11">
          <cell r="C11">
            <v>14</v>
          </cell>
          <cell r="E11">
            <v>2</v>
          </cell>
          <cell r="G11">
            <v>2</v>
          </cell>
          <cell r="I11">
            <v>0</v>
          </cell>
          <cell r="K11">
            <v>0</v>
          </cell>
          <cell r="M11">
            <v>3</v>
          </cell>
          <cell r="O11">
            <v>0</v>
          </cell>
          <cell r="Q11">
            <v>2</v>
          </cell>
          <cell r="S11">
            <v>1</v>
          </cell>
          <cell r="U11">
            <v>7</v>
          </cell>
        </row>
        <row r="12">
          <cell r="C12">
            <v>38</v>
          </cell>
          <cell r="E12">
            <v>11</v>
          </cell>
          <cell r="G12">
            <v>5</v>
          </cell>
          <cell r="I12">
            <v>2</v>
          </cell>
          <cell r="K12">
            <v>3</v>
          </cell>
          <cell r="M12">
            <v>6</v>
          </cell>
          <cell r="O12">
            <v>1</v>
          </cell>
          <cell r="Q12">
            <v>5</v>
          </cell>
          <cell r="S12">
            <v>5</v>
          </cell>
          <cell r="U12">
            <v>10</v>
          </cell>
        </row>
        <row r="13">
          <cell r="C13">
            <v>31</v>
          </cell>
          <cell r="E13">
            <v>3</v>
          </cell>
          <cell r="G13">
            <v>3</v>
          </cell>
          <cell r="I13">
            <v>2</v>
          </cell>
          <cell r="K13">
            <v>2</v>
          </cell>
          <cell r="M13">
            <v>10</v>
          </cell>
          <cell r="O13">
            <v>0</v>
          </cell>
          <cell r="Q13">
            <v>6</v>
          </cell>
          <cell r="S13">
            <v>4</v>
          </cell>
          <cell r="U13">
            <v>8</v>
          </cell>
        </row>
        <row r="14">
          <cell r="C14">
            <v>34</v>
          </cell>
          <cell r="E14">
            <v>1</v>
          </cell>
          <cell r="G14">
            <v>1</v>
          </cell>
          <cell r="I14">
            <v>0</v>
          </cell>
          <cell r="K14">
            <v>6</v>
          </cell>
          <cell r="M14">
            <v>14</v>
          </cell>
          <cell r="O14">
            <v>0</v>
          </cell>
          <cell r="Q14">
            <v>2</v>
          </cell>
          <cell r="S14">
            <v>2</v>
          </cell>
          <cell r="U14">
            <v>11</v>
          </cell>
        </row>
        <row r="15">
          <cell r="C15">
            <v>11</v>
          </cell>
          <cell r="E15">
            <v>1</v>
          </cell>
          <cell r="G15">
            <v>1</v>
          </cell>
          <cell r="I15">
            <v>0</v>
          </cell>
          <cell r="K15">
            <v>0</v>
          </cell>
          <cell r="M15">
            <v>3</v>
          </cell>
          <cell r="O15">
            <v>0</v>
          </cell>
          <cell r="Q15">
            <v>2</v>
          </cell>
          <cell r="S15">
            <v>2</v>
          </cell>
          <cell r="U15">
            <v>5</v>
          </cell>
        </row>
        <row r="17">
          <cell r="C17">
            <v>68</v>
          </cell>
          <cell r="E17">
            <v>8</v>
          </cell>
          <cell r="G17">
            <v>8</v>
          </cell>
          <cell r="I17">
            <v>4</v>
          </cell>
          <cell r="K17">
            <v>2</v>
          </cell>
          <cell r="M17">
            <v>13</v>
          </cell>
          <cell r="O17">
            <v>12</v>
          </cell>
          <cell r="Q17">
            <v>15</v>
          </cell>
          <cell r="S17">
            <v>11</v>
          </cell>
          <cell r="U17">
            <v>14</v>
          </cell>
        </row>
      </sheetData>
      <sheetData sheetId="22">
        <row r="6">
          <cell r="E6">
            <v>1</v>
          </cell>
          <cell r="G6">
            <v>1</v>
          </cell>
          <cell r="M6">
            <v>3</v>
          </cell>
        </row>
        <row r="7">
          <cell r="U7">
            <v>0</v>
          </cell>
        </row>
        <row r="8">
          <cell r="C8">
            <v>1</v>
          </cell>
          <cell r="Q8">
            <v>1</v>
          </cell>
          <cell r="U8">
            <v>0</v>
          </cell>
        </row>
        <row r="9">
          <cell r="U9">
            <v>0</v>
          </cell>
        </row>
        <row r="10">
          <cell r="C10">
            <v>2</v>
          </cell>
          <cell r="E10">
            <v>2</v>
          </cell>
          <cell r="G10">
            <v>2</v>
          </cell>
          <cell r="U10">
            <v>0</v>
          </cell>
        </row>
        <row r="11">
          <cell r="C11">
            <v>2</v>
          </cell>
          <cell r="K11">
            <v>1</v>
          </cell>
          <cell r="U11">
            <v>1</v>
          </cell>
        </row>
        <row r="12">
          <cell r="C12">
            <v>2</v>
          </cell>
          <cell r="O12">
            <v>1</v>
          </cell>
          <cell r="Q12">
            <v>1</v>
          </cell>
          <cell r="S12">
            <v>1</v>
          </cell>
          <cell r="U12">
            <v>0</v>
          </cell>
        </row>
        <row r="13">
          <cell r="C13">
            <v>1</v>
          </cell>
          <cell r="M13">
            <v>1</v>
          </cell>
          <cell r="U13">
            <v>0</v>
          </cell>
        </row>
        <row r="14">
          <cell r="C14">
            <v>5</v>
          </cell>
          <cell r="M14">
            <v>2</v>
          </cell>
          <cell r="O14">
            <v>2</v>
          </cell>
          <cell r="U14">
            <v>1</v>
          </cell>
        </row>
        <row r="15">
          <cell r="C15">
            <v>1</v>
          </cell>
          <cell r="M15">
            <v>1</v>
          </cell>
          <cell r="U15">
            <v>0</v>
          </cell>
        </row>
        <row r="17">
          <cell r="C17">
            <v>7</v>
          </cell>
          <cell r="E17">
            <v>1</v>
          </cell>
          <cell r="G17">
            <v>1</v>
          </cell>
          <cell r="U17">
            <v>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6">
          <cell r="C6">
            <v>28</v>
          </cell>
          <cell r="E6">
            <v>2</v>
          </cell>
          <cell r="G6">
            <v>1</v>
          </cell>
          <cell r="I6">
            <v>1</v>
          </cell>
          <cell r="K6">
            <v>4</v>
          </cell>
          <cell r="M6">
            <v>9</v>
          </cell>
          <cell r="O6">
            <v>0</v>
          </cell>
          <cell r="Q6">
            <v>9</v>
          </cell>
          <cell r="S6">
            <v>6</v>
          </cell>
        </row>
        <row r="7">
          <cell r="C7">
            <v>13</v>
          </cell>
          <cell r="E7">
            <v>2</v>
          </cell>
          <cell r="G7">
            <v>2</v>
          </cell>
          <cell r="I7">
            <v>0</v>
          </cell>
          <cell r="K7">
            <v>1</v>
          </cell>
          <cell r="M7">
            <v>4</v>
          </cell>
          <cell r="O7">
            <v>0</v>
          </cell>
          <cell r="Q7">
            <v>4</v>
          </cell>
          <cell r="S7">
            <v>3</v>
          </cell>
        </row>
        <row r="8">
          <cell r="C8">
            <v>15</v>
          </cell>
          <cell r="E8">
            <v>2</v>
          </cell>
          <cell r="G8">
            <v>0</v>
          </cell>
          <cell r="I8">
            <v>1</v>
          </cell>
          <cell r="K8">
            <v>0</v>
          </cell>
          <cell r="M8">
            <v>5</v>
          </cell>
          <cell r="O8">
            <v>0</v>
          </cell>
          <cell r="Q8">
            <v>2</v>
          </cell>
          <cell r="S8">
            <v>2</v>
          </cell>
        </row>
        <row r="9">
          <cell r="C9">
            <v>12</v>
          </cell>
          <cell r="E9">
            <v>0</v>
          </cell>
          <cell r="G9">
            <v>0</v>
          </cell>
          <cell r="I9">
            <v>1</v>
          </cell>
          <cell r="K9">
            <v>2</v>
          </cell>
          <cell r="M9">
            <v>4</v>
          </cell>
          <cell r="O9">
            <v>0</v>
          </cell>
          <cell r="Q9">
            <v>1</v>
          </cell>
          <cell r="S9">
            <v>0</v>
          </cell>
        </row>
        <row r="10">
          <cell r="C10">
            <v>16</v>
          </cell>
          <cell r="E10">
            <v>2</v>
          </cell>
          <cell r="G10">
            <v>0</v>
          </cell>
          <cell r="I10">
            <v>1</v>
          </cell>
          <cell r="K10">
            <v>1</v>
          </cell>
          <cell r="M10">
            <v>6</v>
          </cell>
          <cell r="O10">
            <v>0</v>
          </cell>
          <cell r="Q10">
            <v>2</v>
          </cell>
          <cell r="S10">
            <v>2</v>
          </cell>
        </row>
        <row r="11">
          <cell r="C11">
            <v>13</v>
          </cell>
          <cell r="E11">
            <v>2</v>
          </cell>
          <cell r="G11">
            <v>2</v>
          </cell>
          <cell r="I11">
            <v>0</v>
          </cell>
          <cell r="K11">
            <v>0</v>
          </cell>
          <cell r="M11">
            <v>4</v>
          </cell>
          <cell r="O11">
            <v>0</v>
          </cell>
          <cell r="Q11">
            <v>2</v>
          </cell>
          <cell r="S11">
            <v>1</v>
          </cell>
        </row>
        <row r="12">
          <cell r="C12">
            <v>28</v>
          </cell>
          <cell r="E12">
            <v>10</v>
          </cell>
          <cell r="G12">
            <v>5</v>
          </cell>
          <cell r="I12">
            <v>1</v>
          </cell>
          <cell r="K12">
            <v>2</v>
          </cell>
          <cell r="M12">
            <v>5</v>
          </cell>
          <cell r="O12">
            <v>0</v>
          </cell>
          <cell r="Q12">
            <v>4</v>
          </cell>
          <cell r="S12">
            <v>4</v>
          </cell>
        </row>
        <row r="13">
          <cell r="C13">
            <v>24</v>
          </cell>
          <cell r="E13">
            <v>2</v>
          </cell>
          <cell r="G13">
            <v>2</v>
          </cell>
          <cell r="I13">
            <v>0</v>
          </cell>
          <cell r="K13">
            <v>2</v>
          </cell>
          <cell r="M13">
            <v>8</v>
          </cell>
          <cell r="O13">
            <v>0</v>
          </cell>
          <cell r="Q13">
            <v>5</v>
          </cell>
          <cell r="S13">
            <v>4</v>
          </cell>
        </row>
        <row r="14">
          <cell r="C14">
            <v>25</v>
          </cell>
          <cell r="E14">
            <v>1</v>
          </cell>
          <cell r="G14">
            <v>1</v>
          </cell>
          <cell r="I14">
            <v>0</v>
          </cell>
          <cell r="K14">
            <v>5</v>
          </cell>
          <cell r="M14">
            <v>10</v>
          </cell>
          <cell r="O14">
            <v>0</v>
          </cell>
          <cell r="Q14">
            <v>2</v>
          </cell>
          <cell r="S14">
            <v>1</v>
          </cell>
        </row>
        <row r="15">
          <cell r="C15">
            <v>7</v>
          </cell>
          <cell r="E15">
            <v>1</v>
          </cell>
          <cell r="G15">
            <v>1</v>
          </cell>
          <cell r="I15">
            <v>0</v>
          </cell>
          <cell r="K15">
            <v>0</v>
          </cell>
          <cell r="M15">
            <v>3</v>
          </cell>
          <cell r="O15">
            <v>0</v>
          </cell>
          <cell r="Q15">
            <v>2</v>
          </cell>
          <cell r="S15">
            <v>1</v>
          </cell>
        </row>
        <row r="17">
          <cell r="C17">
            <v>42</v>
          </cell>
          <cell r="E17">
            <v>6</v>
          </cell>
          <cell r="G17">
            <v>6</v>
          </cell>
          <cell r="I17">
            <v>2</v>
          </cell>
          <cell r="K17">
            <v>0</v>
          </cell>
          <cell r="M17">
            <v>11</v>
          </cell>
          <cell r="O17">
            <v>6</v>
          </cell>
          <cell r="Q17">
            <v>10</v>
          </cell>
          <cell r="S17">
            <v>6</v>
          </cell>
        </row>
      </sheetData>
      <sheetData sheetId="46">
        <row r="6">
          <cell r="C6">
            <v>3</v>
          </cell>
          <cell r="M6">
            <v>2</v>
          </cell>
          <cell r="Q6">
            <v>1</v>
          </cell>
        </row>
        <row r="8">
          <cell r="C8">
            <v>1</v>
          </cell>
          <cell r="Q8">
            <v>1</v>
          </cell>
        </row>
        <row r="10">
          <cell r="C10">
            <v>2</v>
          </cell>
          <cell r="E10">
            <v>2</v>
          </cell>
          <cell r="G10">
            <v>2</v>
          </cell>
        </row>
        <row r="12">
          <cell r="C12">
            <v>1</v>
          </cell>
          <cell r="O12">
            <v>1</v>
          </cell>
        </row>
        <row r="13">
          <cell r="C13">
            <v>1</v>
          </cell>
          <cell r="M13">
            <v>1</v>
          </cell>
        </row>
        <row r="14">
          <cell r="C14">
            <v>4</v>
          </cell>
          <cell r="M14">
            <v>2</v>
          </cell>
          <cell r="O14">
            <v>1</v>
          </cell>
        </row>
        <row r="15">
          <cell r="C15">
            <v>1</v>
          </cell>
          <cell r="M15">
            <v>1</v>
          </cell>
        </row>
        <row r="17">
          <cell r="C17">
            <v>4</v>
          </cell>
          <cell r="E17">
            <v>1</v>
          </cell>
          <cell r="G17">
            <v>1</v>
          </cell>
        </row>
      </sheetData>
      <sheetData sheetId="47"/>
      <sheetData sheetId="48"/>
      <sheetData sheetId="49"/>
      <sheetData sheetId="50"/>
      <sheetData sheetId="5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32"/>
  <sheetViews>
    <sheetView showZeros="0" view="pageBreakPreview" zoomScale="84" zoomScaleNormal="95" zoomScaleSheetLayoutView="84" workbookViewId="0">
      <selection activeCell="E18" sqref="E18"/>
    </sheetView>
  </sheetViews>
  <sheetFormatPr defaultRowHeight="12.75"/>
  <cols>
    <col min="1" max="1" width="5.42578125" style="70" customWidth="1"/>
    <col min="2" max="2" width="14.85546875" style="70" customWidth="1"/>
    <col min="3" max="3" width="9.85546875" style="70" customWidth="1"/>
    <col min="4" max="4" width="9.140625" style="70" customWidth="1"/>
    <col min="5" max="5" width="6.5703125" style="70" customWidth="1"/>
    <col min="6" max="7" width="7.140625" style="70" customWidth="1"/>
    <col min="8" max="8" width="6.140625" style="70" customWidth="1"/>
    <col min="9" max="9" width="6.5703125" style="70" customWidth="1"/>
    <col min="10" max="10" width="6.7109375" style="70" customWidth="1"/>
    <col min="11" max="11" width="6.5703125" style="70" customWidth="1"/>
    <col min="12" max="12" width="5.42578125" style="70" customWidth="1"/>
    <col min="13" max="13" width="7.42578125" style="70" customWidth="1"/>
    <col min="14" max="14" width="7.140625" style="70" customWidth="1"/>
    <col min="15" max="15" width="6" style="70" customWidth="1"/>
    <col min="16" max="16" width="5.5703125" style="70" customWidth="1"/>
    <col min="17" max="17" width="6.140625" style="70" customWidth="1"/>
    <col min="18" max="18" width="7.140625" style="70" customWidth="1"/>
    <col min="19" max="19" width="6.140625" style="70" customWidth="1"/>
    <col min="20" max="25" width="8.28515625" style="70" customWidth="1"/>
    <col min="26" max="26" width="8.42578125" style="70" customWidth="1"/>
    <col min="27" max="27" width="7.42578125" style="70" customWidth="1"/>
    <col min="28" max="28" width="9.85546875" style="169" customWidth="1"/>
    <col min="29" max="29" width="7.5703125" style="70" customWidth="1"/>
    <col min="30" max="30" width="9.7109375" style="70" customWidth="1"/>
    <col min="31" max="31" width="9.28515625" style="70" bestFit="1" customWidth="1"/>
    <col min="32" max="32" width="7.5703125" style="70" customWidth="1"/>
    <col min="33" max="34" width="10.85546875" style="70" bestFit="1" customWidth="1"/>
    <col min="35" max="256" width="9.140625" style="70"/>
    <col min="257" max="257" width="5.42578125" style="70" customWidth="1"/>
    <col min="258" max="258" width="14.85546875" style="70" customWidth="1"/>
    <col min="259" max="259" width="9.85546875" style="70" customWidth="1"/>
    <col min="260" max="260" width="9.140625" style="70" customWidth="1"/>
    <col min="261" max="261" width="6.5703125" style="70" customWidth="1"/>
    <col min="262" max="263" width="7.140625" style="70" customWidth="1"/>
    <col min="264" max="264" width="6.140625" style="70" customWidth="1"/>
    <col min="265" max="265" width="6.5703125" style="70" customWidth="1"/>
    <col min="266" max="266" width="6.7109375" style="70" customWidth="1"/>
    <col min="267" max="267" width="6.5703125" style="70" customWidth="1"/>
    <col min="268" max="268" width="5.42578125" style="70" customWidth="1"/>
    <col min="269" max="269" width="7.42578125" style="70" customWidth="1"/>
    <col min="270" max="270" width="7.140625" style="70" customWidth="1"/>
    <col min="271" max="271" width="6" style="70" customWidth="1"/>
    <col min="272" max="272" width="5.5703125" style="70" customWidth="1"/>
    <col min="273" max="273" width="6.140625" style="70" customWidth="1"/>
    <col min="274" max="274" width="7.140625" style="70" customWidth="1"/>
    <col min="275" max="275" width="6.140625" style="70" customWidth="1"/>
    <col min="276" max="281" width="8.28515625" style="70" customWidth="1"/>
    <col min="282" max="282" width="8.42578125" style="70" customWidth="1"/>
    <col min="283" max="283" width="7.42578125" style="70" customWidth="1"/>
    <col min="284" max="284" width="9.85546875" style="70" customWidth="1"/>
    <col min="285" max="285" width="7.5703125" style="70" customWidth="1"/>
    <col min="286" max="286" width="9.7109375" style="70" customWidth="1"/>
    <col min="287" max="287" width="9.28515625" style="70" bestFit="1" customWidth="1"/>
    <col min="288" max="288" width="7.5703125" style="70" customWidth="1"/>
    <col min="289" max="290" width="10.85546875" style="70" bestFit="1" customWidth="1"/>
    <col min="291" max="512" width="9.140625" style="70"/>
    <col min="513" max="513" width="5.42578125" style="70" customWidth="1"/>
    <col min="514" max="514" width="14.85546875" style="70" customWidth="1"/>
    <col min="515" max="515" width="9.85546875" style="70" customWidth="1"/>
    <col min="516" max="516" width="9.140625" style="70" customWidth="1"/>
    <col min="517" max="517" width="6.5703125" style="70" customWidth="1"/>
    <col min="518" max="519" width="7.140625" style="70" customWidth="1"/>
    <col min="520" max="520" width="6.140625" style="70" customWidth="1"/>
    <col min="521" max="521" width="6.5703125" style="70" customWidth="1"/>
    <col min="522" max="522" width="6.7109375" style="70" customWidth="1"/>
    <col min="523" max="523" width="6.5703125" style="70" customWidth="1"/>
    <col min="524" max="524" width="5.42578125" style="70" customWidth="1"/>
    <col min="525" max="525" width="7.42578125" style="70" customWidth="1"/>
    <col min="526" max="526" width="7.140625" style="70" customWidth="1"/>
    <col min="527" max="527" width="6" style="70" customWidth="1"/>
    <col min="528" max="528" width="5.5703125" style="70" customWidth="1"/>
    <col min="529" max="529" width="6.140625" style="70" customWidth="1"/>
    <col min="530" max="530" width="7.140625" style="70" customWidth="1"/>
    <col min="531" max="531" width="6.140625" style="70" customWidth="1"/>
    <col min="532" max="537" width="8.28515625" style="70" customWidth="1"/>
    <col min="538" max="538" width="8.42578125" style="70" customWidth="1"/>
    <col min="539" max="539" width="7.42578125" style="70" customWidth="1"/>
    <col min="540" max="540" width="9.85546875" style="70" customWidth="1"/>
    <col min="541" max="541" width="7.5703125" style="70" customWidth="1"/>
    <col min="542" max="542" width="9.7109375" style="70" customWidth="1"/>
    <col min="543" max="543" width="9.28515625" style="70" bestFit="1" customWidth="1"/>
    <col min="544" max="544" width="7.5703125" style="70" customWidth="1"/>
    <col min="545" max="546" width="10.85546875" style="70" bestFit="1" customWidth="1"/>
    <col min="547" max="768" width="9.140625" style="70"/>
    <col min="769" max="769" width="5.42578125" style="70" customWidth="1"/>
    <col min="770" max="770" width="14.85546875" style="70" customWidth="1"/>
    <col min="771" max="771" width="9.85546875" style="70" customWidth="1"/>
    <col min="772" max="772" width="9.140625" style="70" customWidth="1"/>
    <col min="773" max="773" width="6.5703125" style="70" customWidth="1"/>
    <col min="774" max="775" width="7.140625" style="70" customWidth="1"/>
    <col min="776" max="776" width="6.140625" style="70" customWidth="1"/>
    <col min="777" max="777" width="6.5703125" style="70" customWidth="1"/>
    <col min="778" max="778" width="6.7109375" style="70" customWidth="1"/>
    <col min="779" max="779" width="6.5703125" style="70" customWidth="1"/>
    <col min="780" max="780" width="5.42578125" style="70" customWidth="1"/>
    <col min="781" max="781" width="7.42578125" style="70" customWidth="1"/>
    <col min="782" max="782" width="7.140625" style="70" customWidth="1"/>
    <col min="783" max="783" width="6" style="70" customWidth="1"/>
    <col min="784" max="784" width="5.5703125" style="70" customWidth="1"/>
    <col min="785" max="785" width="6.140625" style="70" customWidth="1"/>
    <col min="786" max="786" width="7.140625" style="70" customWidth="1"/>
    <col min="787" max="787" width="6.140625" style="70" customWidth="1"/>
    <col min="788" max="793" width="8.28515625" style="70" customWidth="1"/>
    <col min="794" max="794" width="8.42578125" style="70" customWidth="1"/>
    <col min="795" max="795" width="7.42578125" style="70" customWidth="1"/>
    <col min="796" max="796" width="9.85546875" style="70" customWidth="1"/>
    <col min="797" max="797" width="7.5703125" style="70" customWidth="1"/>
    <col min="798" max="798" width="9.7109375" style="70" customWidth="1"/>
    <col min="799" max="799" width="9.28515625" style="70" bestFit="1" customWidth="1"/>
    <col min="800" max="800" width="7.5703125" style="70" customWidth="1"/>
    <col min="801" max="802" width="10.85546875" style="70" bestFit="1" customWidth="1"/>
    <col min="803" max="1024" width="9.140625" style="70"/>
    <col min="1025" max="1025" width="5.42578125" style="70" customWidth="1"/>
    <col min="1026" max="1026" width="14.85546875" style="70" customWidth="1"/>
    <col min="1027" max="1027" width="9.85546875" style="70" customWidth="1"/>
    <col min="1028" max="1028" width="9.140625" style="70" customWidth="1"/>
    <col min="1029" max="1029" width="6.5703125" style="70" customWidth="1"/>
    <col min="1030" max="1031" width="7.140625" style="70" customWidth="1"/>
    <col min="1032" max="1032" width="6.140625" style="70" customWidth="1"/>
    <col min="1033" max="1033" width="6.5703125" style="70" customWidth="1"/>
    <col min="1034" max="1034" width="6.7109375" style="70" customWidth="1"/>
    <col min="1035" max="1035" width="6.5703125" style="70" customWidth="1"/>
    <col min="1036" max="1036" width="5.42578125" style="70" customWidth="1"/>
    <col min="1037" max="1037" width="7.42578125" style="70" customWidth="1"/>
    <col min="1038" max="1038" width="7.140625" style="70" customWidth="1"/>
    <col min="1039" max="1039" width="6" style="70" customWidth="1"/>
    <col min="1040" max="1040" width="5.5703125" style="70" customWidth="1"/>
    <col min="1041" max="1041" width="6.140625" style="70" customWidth="1"/>
    <col min="1042" max="1042" width="7.140625" style="70" customWidth="1"/>
    <col min="1043" max="1043" width="6.140625" style="70" customWidth="1"/>
    <col min="1044" max="1049" width="8.28515625" style="70" customWidth="1"/>
    <col min="1050" max="1050" width="8.42578125" style="70" customWidth="1"/>
    <col min="1051" max="1051" width="7.42578125" style="70" customWidth="1"/>
    <col min="1052" max="1052" width="9.85546875" style="70" customWidth="1"/>
    <col min="1053" max="1053" width="7.5703125" style="70" customWidth="1"/>
    <col min="1054" max="1054" width="9.7109375" style="70" customWidth="1"/>
    <col min="1055" max="1055" width="9.28515625" style="70" bestFit="1" customWidth="1"/>
    <col min="1056" max="1056" width="7.5703125" style="70" customWidth="1"/>
    <col min="1057" max="1058" width="10.85546875" style="70" bestFit="1" customWidth="1"/>
    <col min="1059" max="1280" width="9.140625" style="70"/>
    <col min="1281" max="1281" width="5.42578125" style="70" customWidth="1"/>
    <col min="1282" max="1282" width="14.85546875" style="70" customWidth="1"/>
    <col min="1283" max="1283" width="9.85546875" style="70" customWidth="1"/>
    <col min="1284" max="1284" width="9.140625" style="70" customWidth="1"/>
    <col min="1285" max="1285" width="6.5703125" style="70" customWidth="1"/>
    <col min="1286" max="1287" width="7.140625" style="70" customWidth="1"/>
    <col min="1288" max="1288" width="6.140625" style="70" customWidth="1"/>
    <col min="1289" max="1289" width="6.5703125" style="70" customWidth="1"/>
    <col min="1290" max="1290" width="6.7109375" style="70" customWidth="1"/>
    <col min="1291" max="1291" width="6.5703125" style="70" customWidth="1"/>
    <col min="1292" max="1292" width="5.42578125" style="70" customWidth="1"/>
    <col min="1293" max="1293" width="7.42578125" style="70" customWidth="1"/>
    <col min="1294" max="1294" width="7.140625" style="70" customWidth="1"/>
    <col min="1295" max="1295" width="6" style="70" customWidth="1"/>
    <col min="1296" max="1296" width="5.5703125" style="70" customWidth="1"/>
    <col min="1297" max="1297" width="6.140625" style="70" customWidth="1"/>
    <col min="1298" max="1298" width="7.140625" style="70" customWidth="1"/>
    <col min="1299" max="1299" width="6.140625" style="70" customWidth="1"/>
    <col min="1300" max="1305" width="8.28515625" style="70" customWidth="1"/>
    <col min="1306" max="1306" width="8.42578125" style="70" customWidth="1"/>
    <col min="1307" max="1307" width="7.42578125" style="70" customWidth="1"/>
    <col min="1308" max="1308" width="9.85546875" style="70" customWidth="1"/>
    <col min="1309" max="1309" width="7.5703125" style="70" customWidth="1"/>
    <col min="1310" max="1310" width="9.7109375" style="70" customWidth="1"/>
    <col min="1311" max="1311" width="9.28515625" style="70" bestFit="1" customWidth="1"/>
    <col min="1312" max="1312" width="7.5703125" style="70" customWidth="1"/>
    <col min="1313" max="1314" width="10.85546875" style="70" bestFit="1" customWidth="1"/>
    <col min="1315" max="1536" width="9.140625" style="70"/>
    <col min="1537" max="1537" width="5.42578125" style="70" customWidth="1"/>
    <col min="1538" max="1538" width="14.85546875" style="70" customWidth="1"/>
    <col min="1539" max="1539" width="9.85546875" style="70" customWidth="1"/>
    <col min="1540" max="1540" width="9.140625" style="70" customWidth="1"/>
    <col min="1541" max="1541" width="6.5703125" style="70" customWidth="1"/>
    <col min="1542" max="1543" width="7.140625" style="70" customWidth="1"/>
    <col min="1544" max="1544" width="6.140625" style="70" customWidth="1"/>
    <col min="1545" max="1545" width="6.5703125" style="70" customWidth="1"/>
    <col min="1546" max="1546" width="6.7109375" style="70" customWidth="1"/>
    <col min="1547" max="1547" width="6.5703125" style="70" customWidth="1"/>
    <col min="1548" max="1548" width="5.42578125" style="70" customWidth="1"/>
    <col min="1549" max="1549" width="7.42578125" style="70" customWidth="1"/>
    <col min="1550" max="1550" width="7.140625" style="70" customWidth="1"/>
    <col min="1551" max="1551" width="6" style="70" customWidth="1"/>
    <col min="1552" max="1552" width="5.5703125" style="70" customWidth="1"/>
    <col min="1553" max="1553" width="6.140625" style="70" customWidth="1"/>
    <col min="1554" max="1554" width="7.140625" style="70" customWidth="1"/>
    <col min="1555" max="1555" width="6.140625" style="70" customWidth="1"/>
    <col min="1556" max="1561" width="8.28515625" style="70" customWidth="1"/>
    <col min="1562" max="1562" width="8.42578125" style="70" customWidth="1"/>
    <col min="1563" max="1563" width="7.42578125" style="70" customWidth="1"/>
    <col min="1564" max="1564" width="9.85546875" style="70" customWidth="1"/>
    <col min="1565" max="1565" width="7.5703125" style="70" customWidth="1"/>
    <col min="1566" max="1566" width="9.7109375" style="70" customWidth="1"/>
    <col min="1567" max="1567" width="9.28515625" style="70" bestFit="1" customWidth="1"/>
    <col min="1568" max="1568" width="7.5703125" style="70" customWidth="1"/>
    <col min="1569" max="1570" width="10.85546875" style="70" bestFit="1" customWidth="1"/>
    <col min="1571" max="1792" width="9.140625" style="70"/>
    <col min="1793" max="1793" width="5.42578125" style="70" customWidth="1"/>
    <col min="1794" max="1794" width="14.85546875" style="70" customWidth="1"/>
    <col min="1795" max="1795" width="9.85546875" style="70" customWidth="1"/>
    <col min="1796" max="1796" width="9.140625" style="70" customWidth="1"/>
    <col min="1797" max="1797" width="6.5703125" style="70" customWidth="1"/>
    <col min="1798" max="1799" width="7.140625" style="70" customWidth="1"/>
    <col min="1800" max="1800" width="6.140625" style="70" customWidth="1"/>
    <col min="1801" max="1801" width="6.5703125" style="70" customWidth="1"/>
    <col min="1802" max="1802" width="6.7109375" style="70" customWidth="1"/>
    <col min="1803" max="1803" width="6.5703125" style="70" customWidth="1"/>
    <col min="1804" max="1804" width="5.42578125" style="70" customWidth="1"/>
    <col min="1805" max="1805" width="7.42578125" style="70" customWidth="1"/>
    <col min="1806" max="1806" width="7.140625" style="70" customWidth="1"/>
    <col min="1807" max="1807" width="6" style="70" customWidth="1"/>
    <col min="1808" max="1808" width="5.5703125" style="70" customWidth="1"/>
    <col min="1809" max="1809" width="6.140625" style="70" customWidth="1"/>
    <col min="1810" max="1810" width="7.140625" style="70" customWidth="1"/>
    <col min="1811" max="1811" width="6.140625" style="70" customWidth="1"/>
    <col min="1812" max="1817" width="8.28515625" style="70" customWidth="1"/>
    <col min="1818" max="1818" width="8.42578125" style="70" customWidth="1"/>
    <col min="1819" max="1819" width="7.42578125" style="70" customWidth="1"/>
    <col min="1820" max="1820" width="9.85546875" style="70" customWidth="1"/>
    <col min="1821" max="1821" width="7.5703125" style="70" customWidth="1"/>
    <col min="1822" max="1822" width="9.7109375" style="70" customWidth="1"/>
    <col min="1823" max="1823" width="9.28515625" style="70" bestFit="1" customWidth="1"/>
    <col min="1824" max="1824" width="7.5703125" style="70" customWidth="1"/>
    <col min="1825" max="1826" width="10.85546875" style="70" bestFit="1" customWidth="1"/>
    <col min="1827" max="2048" width="9.140625" style="70"/>
    <col min="2049" max="2049" width="5.42578125" style="70" customWidth="1"/>
    <col min="2050" max="2050" width="14.85546875" style="70" customWidth="1"/>
    <col min="2051" max="2051" width="9.85546875" style="70" customWidth="1"/>
    <col min="2052" max="2052" width="9.140625" style="70" customWidth="1"/>
    <col min="2053" max="2053" width="6.5703125" style="70" customWidth="1"/>
    <col min="2054" max="2055" width="7.140625" style="70" customWidth="1"/>
    <col min="2056" max="2056" width="6.140625" style="70" customWidth="1"/>
    <col min="2057" max="2057" width="6.5703125" style="70" customWidth="1"/>
    <col min="2058" max="2058" width="6.7109375" style="70" customWidth="1"/>
    <col min="2059" max="2059" width="6.5703125" style="70" customWidth="1"/>
    <col min="2060" max="2060" width="5.42578125" style="70" customWidth="1"/>
    <col min="2061" max="2061" width="7.42578125" style="70" customWidth="1"/>
    <col min="2062" max="2062" width="7.140625" style="70" customWidth="1"/>
    <col min="2063" max="2063" width="6" style="70" customWidth="1"/>
    <col min="2064" max="2064" width="5.5703125" style="70" customWidth="1"/>
    <col min="2065" max="2065" width="6.140625" style="70" customWidth="1"/>
    <col min="2066" max="2066" width="7.140625" style="70" customWidth="1"/>
    <col min="2067" max="2067" width="6.140625" style="70" customWidth="1"/>
    <col min="2068" max="2073" width="8.28515625" style="70" customWidth="1"/>
    <col min="2074" max="2074" width="8.42578125" style="70" customWidth="1"/>
    <col min="2075" max="2075" width="7.42578125" style="70" customWidth="1"/>
    <col min="2076" max="2076" width="9.85546875" style="70" customWidth="1"/>
    <col min="2077" max="2077" width="7.5703125" style="70" customWidth="1"/>
    <col min="2078" max="2078" width="9.7109375" style="70" customWidth="1"/>
    <col min="2079" max="2079" width="9.28515625" style="70" bestFit="1" customWidth="1"/>
    <col min="2080" max="2080" width="7.5703125" style="70" customWidth="1"/>
    <col min="2081" max="2082" width="10.85546875" style="70" bestFit="1" customWidth="1"/>
    <col min="2083" max="2304" width="9.140625" style="70"/>
    <col min="2305" max="2305" width="5.42578125" style="70" customWidth="1"/>
    <col min="2306" max="2306" width="14.85546875" style="70" customWidth="1"/>
    <col min="2307" max="2307" width="9.85546875" style="70" customWidth="1"/>
    <col min="2308" max="2308" width="9.140625" style="70" customWidth="1"/>
    <col min="2309" max="2309" width="6.5703125" style="70" customWidth="1"/>
    <col min="2310" max="2311" width="7.140625" style="70" customWidth="1"/>
    <col min="2312" max="2312" width="6.140625" style="70" customWidth="1"/>
    <col min="2313" max="2313" width="6.5703125" style="70" customWidth="1"/>
    <col min="2314" max="2314" width="6.7109375" style="70" customWidth="1"/>
    <col min="2315" max="2315" width="6.5703125" style="70" customWidth="1"/>
    <col min="2316" max="2316" width="5.42578125" style="70" customWidth="1"/>
    <col min="2317" max="2317" width="7.42578125" style="70" customWidth="1"/>
    <col min="2318" max="2318" width="7.140625" style="70" customWidth="1"/>
    <col min="2319" max="2319" width="6" style="70" customWidth="1"/>
    <col min="2320" max="2320" width="5.5703125" style="70" customWidth="1"/>
    <col min="2321" max="2321" width="6.140625" style="70" customWidth="1"/>
    <col min="2322" max="2322" width="7.140625" style="70" customWidth="1"/>
    <col min="2323" max="2323" width="6.140625" style="70" customWidth="1"/>
    <col min="2324" max="2329" width="8.28515625" style="70" customWidth="1"/>
    <col min="2330" max="2330" width="8.42578125" style="70" customWidth="1"/>
    <col min="2331" max="2331" width="7.42578125" style="70" customWidth="1"/>
    <col min="2332" max="2332" width="9.85546875" style="70" customWidth="1"/>
    <col min="2333" max="2333" width="7.5703125" style="70" customWidth="1"/>
    <col min="2334" max="2334" width="9.7109375" style="70" customWidth="1"/>
    <col min="2335" max="2335" width="9.28515625" style="70" bestFit="1" customWidth="1"/>
    <col min="2336" max="2336" width="7.5703125" style="70" customWidth="1"/>
    <col min="2337" max="2338" width="10.85546875" style="70" bestFit="1" customWidth="1"/>
    <col min="2339" max="2560" width="9.140625" style="70"/>
    <col min="2561" max="2561" width="5.42578125" style="70" customWidth="1"/>
    <col min="2562" max="2562" width="14.85546875" style="70" customWidth="1"/>
    <col min="2563" max="2563" width="9.85546875" style="70" customWidth="1"/>
    <col min="2564" max="2564" width="9.140625" style="70" customWidth="1"/>
    <col min="2565" max="2565" width="6.5703125" style="70" customWidth="1"/>
    <col min="2566" max="2567" width="7.140625" style="70" customWidth="1"/>
    <col min="2568" max="2568" width="6.140625" style="70" customWidth="1"/>
    <col min="2569" max="2569" width="6.5703125" style="70" customWidth="1"/>
    <col min="2570" max="2570" width="6.7109375" style="70" customWidth="1"/>
    <col min="2571" max="2571" width="6.5703125" style="70" customWidth="1"/>
    <col min="2572" max="2572" width="5.42578125" style="70" customWidth="1"/>
    <col min="2573" max="2573" width="7.42578125" style="70" customWidth="1"/>
    <col min="2574" max="2574" width="7.140625" style="70" customWidth="1"/>
    <col min="2575" max="2575" width="6" style="70" customWidth="1"/>
    <col min="2576" max="2576" width="5.5703125" style="70" customWidth="1"/>
    <col min="2577" max="2577" width="6.140625" style="70" customWidth="1"/>
    <col min="2578" max="2578" width="7.140625" style="70" customWidth="1"/>
    <col min="2579" max="2579" width="6.140625" style="70" customWidth="1"/>
    <col min="2580" max="2585" width="8.28515625" style="70" customWidth="1"/>
    <col min="2586" max="2586" width="8.42578125" style="70" customWidth="1"/>
    <col min="2587" max="2587" width="7.42578125" style="70" customWidth="1"/>
    <col min="2588" max="2588" width="9.85546875" style="70" customWidth="1"/>
    <col min="2589" max="2589" width="7.5703125" style="70" customWidth="1"/>
    <col min="2590" max="2590" width="9.7109375" style="70" customWidth="1"/>
    <col min="2591" max="2591" width="9.28515625" style="70" bestFit="1" customWidth="1"/>
    <col min="2592" max="2592" width="7.5703125" style="70" customWidth="1"/>
    <col min="2593" max="2594" width="10.85546875" style="70" bestFit="1" customWidth="1"/>
    <col min="2595" max="2816" width="9.140625" style="70"/>
    <col min="2817" max="2817" width="5.42578125" style="70" customWidth="1"/>
    <col min="2818" max="2818" width="14.85546875" style="70" customWidth="1"/>
    <col min="2819" max="2819" width="9.85546875" style="70" customWidth="1"/>
    <col min="2820" max="2820" width="9.140625" style="70" customWidth="1"/>
    <col min="2821" max="2821" width="6.5703125" style="70" customWidth="1"/>
    <col min="2822" max="2823" width="7.140625" style="70" customWidth="1"/>
    <col min="2824" max="2824" width="6.140625" style="70" customWidth="1"/>
    <col min="2825" max="2825" width="6.5703125" style="70" customWidth="1"/>
    <col min="2826" max="2826" width="6.7109375" style="70" customWidth="1"/>
    <col min="2827" max="2827" width="6.5703125" style="70" customWidth="1"/>
    <col min="2828" max="2828" width="5.42578125" style="70" customWidth="1"/>
    <col min="2829" max="2829" width="7.42578125" style="70" customWidth="1"/>
    <col min="2830" max="2830" width="7.140625" style="70" customWidth="1"/>
    <col min="2831" max="2831" width="6" style="70" customWidth="1"/>
    <col min="2832" max="2832" width="5.5703125" style="70" customWidth="1"/>
    <col min="2833" max="2833" width="6.140625" style="70" customWidth="1"/>
    <col min="2834" max="2834" width="7.140625" style="70" customWidth="1"/>
    <col min="2835" max="2835" width="6.140625" style="70" customWidth="1"/>
    <col min="2836" max="2841" width="8.28515625" style="70" customWidth="1"/>
    <col min="2842" max="2842" width="8.42578125" style="70" customWidth="1"/>
    <col min="2843" max="2843" width="7.42578125" style="70" customWidth="1"/>
    <col min="2844" max="2844" width="9.85546875" style="70" customWidth="1"/>
    <col min="2845" max="2845" width="7.5703125" style="70" customWidth="1"/>
    <col min="2846" max="2846" width="9.7109375" style="70" customWidth="1"/>
    <col min="2847" max="2847" width="9.28515625" style="70" bestFit="1" customWidth="1"/>
    <col min="2848" max="2848" width="7.5703125" style="70" customWidth="1"/>
    <col min="2849" max="2850" width="10.85546875" style="70" bestFit="1" customWidth="1"/>
    <col min="2851" max="3072" width="9.140625" style="70"/>
    <col min="3073" max="3073" width="5.42578125" style="70" customWidth="1"/>
    <col min="3074" max="3074" width="14.85546875" style="70" customWidth="1"/>
    <col min="3075" max="3075" width="9.85546875" style="70" customWidth="1"/>
    <col min="3076" max="3076" width="9.140625" style="70" customWidth="1"/>
    <col min="3077" max="3077" width="6.5703125" style="70" customWidth="1"/>
    <col min="3078" max="3079" width="7.140625" style="70" customWidth="1"/>
    <col min="3080" max="3080" width="6.140625" style="70" customWidth="1"/>
    <col min="3081" max="3081" width="6.5703125" style="70" customWidth="1"/>
    <col min="3082" max="3082" width="6.7109375" style="70" customWidth="1"/>
    <col min="3083" max="3083" width="6.5703125" style="70" customWidth="1"/>
    <col min="3084" max="3084" width="5.42578125" style="70" customWidth="1"/>
    <col min="3085" max="3085" width="7.42578125" style="70" customWidth="1"/>
    <col min="3086" max="3086" width="7.140625" style="70" customWidth="1"/>
    <col min="3087" max="3087" width="6" style="70" customWidth="1"/>
    <col min="3088" max="3088" width="5.5703125" style="70" customWidth="1"/>
    <col min="3089" max="3089" width="6.140625" style="70" customWidth="1"/>
    <col min="3090" max="3090" width="7.140625" style="70" customWidth="1"/>
    <col min="3091" max="3091" width="6.140625" style="70" customWidth="1"/>
    <col min="3092" max="3097" width="8.28515625" style="70" customWidth="1"/>
    <col min="3098" max="3098" width="8.42578125" style="70" customWidth="1"/>
    <col min="3099" max="3099" width="7.42578125" style="70" customWidth="1"/>
    <col min="3100" max="3100" width="9.85546875" style="70" customWidth="1"/>
    <col min="3101" max="3101" width="7.5703125" style="70" customWidth="1"/>
    <col min="3102" max="3102" width="9.7109375" style="70" customWidth="1"/>
    <col min="3103" max="3103" width="9.28515625" style="70" bestFit="1" customWidth="1"/>
    <col min="3104" max="3104" width="7.5703125" style="70" customWidth="1"/>
    <col min="3105" max="3106" width="10.85546875" style="70" bestFit="1" customWidth="1"/>
    <col min="3107" max="3328" width="9.140625" style="70"/>
    <col min="3329" max="3329" width="5.42578125" style="70" customWidth="1"/>
    <col min="3330" max="3330" width="14.85546875" style="70" customWidth="1"/>
    <col min="3331" max="3331" width="9.85546875" style="70" customWidth="1"/>
    <col min="3332" max="3332" width="9.140625" style="70" customWidth="1"/>
    <col min="3333" max="3333" width="6.5703125" style="70" customWidth="1"/>
    <col min="3334" max="3335" width="7.140625" style="70" customWidth="1"/>
    <col min="3336" max="3336" width="6.140625" style="70" customWidth="1"/>
    <col min="3337" max="3337" width="6.5703125" style="70" customWidth="1"/>
    <col min="3338" max="3338" width="6.7109375" style="70" customWidth="1"/>
    <col min="3339" max="3339" width="6.5703125" style="70" customWidth="1"/>
    <col min="3340" max="3340" width="5.42578125" style="70" customWidth="1"/>
    <col min="3341" max="3341" width="7.42578125" style="70" customWidth="1"/>
    <col min="3342" max="3342" width="7.140625" style="70" customWidth="1"/>
    <col min="3343" max="3343" width="6" style="70" customWidth="1"/>
    <col min="3344" max="3344" width="5.5703125" style="70" customWidth="1"/>
    <col min="3345" max="3345" width="6.140625" style="70" customWidth="1"/>
    <col min="3346" max="3346" width="7.140625" style="70" customWidth="1"/>
    <col min="3347" max="3347" width="6.140625" style="70" customWidth="1"/>
    <col min="3348" max="3353" width="8.28515625" style="70" customWidth="1"/>
    <col min="3354" max="3354" width="8.42578125" style="70" customWidth="1"/>
    <col min="3355" max="3355" width="7.42578125" style="70" customWidth="1"/>
    <col min="3356" max="3356" width="9.85546875" style="70" customWidth="1"/>
    <col min="3357" max="3357" width="7.5703125" style="70" customWidth="1"/>
    <col min="3358" max="3358" width="9.7109375" style="70" customWidth="1"/>
    <col min="3359" max="3359" width="9.28515625" style="70" bestFit="1" customWidth="1"/>
    <col min="3360" max="3360" width="7.5703125" style="70" customWidth="1"/>
    <col min="3361" max="3362" width="10.85546875" style="70" bestFit="1" customWidth="1"/>
    <col min="3363" max="3584" width="9.140625" style="70"/>
    <col min="3585" max="3585" width="5.42578125" style="70" customWidth="1"/>
    <col min="3586" max="3586" width="14.85546875" style="70" customWidth="1"/>
    <col min="3587" max="3587" width="9.85546875" style="70" customWidth="1"/>
    <col min="3588" max="3588" width="9.140625" style="70" customWidth="1"/>
    <col min="3589" max="3589" width="6.5703125" style="70" customWidth="1"/>
    <col min="3590" max="3591" width="7.140625" style="70" customWidth="1"/>
    <col min="3592" max="3592" width="6.140625" style="70" customWidth="1"/>
    <col min="3593" max="3593" width="6.5703125" style="70" customWidth="1"/>
    <col min="3594" max="3594" width="6.7109375" style="70" customWidth="1"/>
    <col min="3595" max="3595" width="6.5703125" style="70" customWidth="1"/>
    <col min="3596" max="3596" width="5.42578125" style="70" customWidth="1"/>
    <col min="3597" max="3597" width="7.42578125" style="70" customWidth="1"/>
    <col min="3598" max="3598" width="7.140625" style="70" customWidth="1"/>
    <col min="3599" max="3599" width="6" style="70" customWidth="1"/>
    <col min="3600" max="3600" width="5.5703125" style="70" customWidth="1"/>
    <col min="3601" max="3601" width="6.140625" style="70" customWidth="1"/>
    <col min="3602" max="3602" width="7.140625" style="70" customWidth="1"/>
    <col min="3603" max="3603" width="6.140625" style="70" customWidth="1"/>
    <col min="3604" max="3609" width="8.28515625" style="70" customWidth="1"/>
    <col min="3610" max="3610" width="8.42578125" style="70" customWidth="1"/>
    <col min="3611" max="3611" width="7.42578125" style="70" customWidth="1"/>
    <col min="3612" max="3612" width="9.85546875" style="70" customWidth="1"/>
    <col min="3613" max="3613" width="7.5703125" style="70" customWidth="1"/>
    <col min="3614" max="3614" width="9.7109375" style="70" customWidth="1"/>
    <col min="3615" max="3615" width="9.28515625" style="70" bestFit="1" customWidth="1"/>
    <col min="3616" max="3616" width="7.5703125" style="70" customWidth="1"/>
    <col min="3617" max="3618" width="10.85546875" style="70" bestFit="1" customWidth="1"/>
    <col min="3619" max="3840" width="9.140625" style="70"/>
    <col min="3841" max="3841" width="5.42578125" style="70" customWidth="1"/>
    <col min="3842" max="3842" width="14.85546875" style="70" customWidth="1"/>
    <col min="3843" max="3843" width="9.85546875" style="70" customWidth="1"/>
    <col min="3844" max="3844" width="9.140625" style="70" customWidth="1"/>
    <col min="3845" max="3845" width="6.5703125" style="70" customWidth="1"/>
    <col min="3846" max="3847" width="7.140625" style="70" customWidth="1"/>
    <col min="3848" max="3848" width="6.140625" style="70" customWidth="1"/>
    <col min="3849" max="3849" width="6.5703125" style="70" customWidth="1"/>
    <col min="3850" max="3850" width="6.7109375" style="70" customWidth="1"/>
    <col min="3851" max="3851" width="6.5703125" style="70" customWidth="1"/>
    <col min="3852" max="3852" width="5.42578125" style="70" customWidth="1"/>
    <col min="3853" max="3853" width="7.42578125" style="70" customWidth="1"/>
    <col min="3854" max="3854" width="7.140625" style="70" customWidth="1"/>
    <col min="3855" max="3855" width="6" style="70" customWidth="1"/>
    <col min="3856" max="3856" width="5.5703125" style="70" customWidth="1"/>
    <col min="3857" max="3857" width="6.140625" style="70" customWidth="1"/>
    <col min="3858" max="3858" width="7.140625" style="70" customWidth="1"/>
    <col min="3859" max="3859" width="6.140625" style="70" customWidth="1"/>
    <col min="3860" max="3865" width="8.28515625" style="70" customWidth="1"/>
    <col min="3866" max="3866" width="8.42578125" style="70" customWidth="1"/>
    <col min="3867" max="3867" width="7.42578125" style="70" customWidth="1"/>
    <col min="3868" max="3868" width="9.85546875" style="70" customWidth="1"/>
    <col min="3869" max="3869" width="7.5703125" style="70" customWidth="1"/>
    <col min="3870" max="3870" width="9.7109375" style="70" customWidth="1"/>
    <col min="3871" max="3871" width="9.28515625" style="70" bestFit="1" customWidth="1"/>
    <col min="3872" max="3872" width="7.5703125" style="70" customWidth="1"/>
    <col min="3873" max="3874" width="10.85546875" style="70" bestFit="1" customWidth="1"/>
    <col min="3875" max="4096" width="9.140625" style="70"/>
    <col min="4097" max="4097" width="5.42578125" style="70" customWidth="1"/>
    <col min="4098" max="4098" width="14.85546875" style="70" customWidth="1"/>
    <col min="4099" max="4099" width="9.85546875" style="70" customWidth="1"/>
    <col min="4100" max="4100" width="9.140625" style="70" customWidth="1"/>
    <col min="4101" max="4101" width="6.5703125" style="70" customWidth="1"/>
    <col min="4102" max="4103" width="7.140625" style="70" customWidth="1"/>
    <col min="4104" max="4104" width="6.140625" style="70" customWidth="1"/>
    <col min="4105" max="4105" width="6.5703125" style="70" customWidth="1"/>
    <col min="4106" max="4106" width="6.7109375" style="70" customWidth="1"/>
    <col min="4107" max="4107" width="6.5703125" style="70" customWidth="1"/>
    <col min="4108" max="4108" width="5.42578125" style="70" customWidth="1"/>
    <col min="4109" max="4109" width="7.42578125" style="70" customWidth="1"/>
    <col min="4110" max="4110" width="7.140625" style="70" customWidth="1"/>
    <col min="4111" max="4111" width="6" style="70" customWidth="1"/>
    <col min="4112" max="4112" width="5.5703125" style="70" customWidth="1"/>
    <col min="4113" max="4113" width="6.140625" style="70" customWidth="1"/>
    <col min="4114" max="4114" width="7.140625" style="70" customWidth="1"/>
    <col min="4115" max="4115" width="6.140625" style="70" customWidth="1"/>
    <col min="4116" max="4121" width="8.28515625" style="70" customWidth="1"/>
    <col min="4122" max="4122" width="8.42578125" style="70" customWidth="1"/>
    <col min="4123" max="4123" width="7.42578125" style="70" customWidth="1"/>
    <col min="4124" max="4124" width="9.85546875" style="70" customWidth="1"/>
    <col min="4125" max="4125" width="7.5703125" style="70" customWidth="1"/>
    <col min="4126" max="4126" width="9.7109375" style="70" customWidth="1"/>
    <col min="4127" max="4127" width="9.28515625" style="70" bestFit="1" customWidth="1"/>
    <col min="4128" max="4128" width="7.5703125" style="70" customWidth="1"/>
    <col min="4129" max="4130" width="10.85546875" style="70" bestFit="1" customWidth="1"/>
    <col min="4131" max="4352" width="9.140625" style="70"/>
    <col min="4353" max="4353" width="5.42578125" style="70" customWidth="1"/>
    <col min="4354" max="4354" width="14.85546875" style="70" customWidth="1"/>
    <col min="4355" max="4355" width="9.85546875" style="70" customWidth="1"/>
    <col min="4356" max="4356" width="9.140625" style="70" customWidth="1"/>
    <col min="4357" max="4357" width="6.5703125" style="70" customWidth="1"/>
    <col min="4358" max="4359" width="7.140625" style="70" customWidth="1"/>
    <col min="4360" max="4360" width="6.140625" style="70" customWidth="1"/>
    <col min="4361" max="4361" width="6.5703125" style="70" customWidth="1"/>
    <col min="4362" max="4362" width="6.7109375" style="70" customWidth="1"/>
    <col min="4363" max="4363" width="6.5703125" style="70" customWidth="1"/>
    <col min="4364" max="4364" width="5.42578125" style="70" customWidth="1"/>
    <col min="4365" max="4365" width="7.42578125" style="70" customWidth="1"/>
    <col min="4366" max="4366" width="7.140625" style="70" customWidth="1"/>
    <col min="4367" max="4367" width="6" style="70" customWidth="1"/>
    <col min="4368" max="4368" width="5.5703125" style="70" customWidth="1"/>
    <col min="4369" max="4369" width="6.140625" style="70" customWidth="1"/>
    <col min="4370" max="4370" width="7.140625" style="70" customWidth="1"/>
    <col min="4371" max="4371" width="6.140625" style="70" customWidth="1"/>
    <col min="4372" max="4377" width="8.28515625" style="70" customWidth="1"/>
    <col min="4378" max="4378" width="8.42578125" style="70" customWidth="1"/>
    <col min="4379" max="4379" width="7.42578125" style="70" customWidth="1"/>
    <col min="4380" max="4380" width="9.85546875" style="70" customWidth="1"/>
    <col min="4381" max="4381" width="7.5703125" style="70" customWidth="1"/>
    <col min="4382" max="4382" width="9.7109375" style="70" customWidth="1"/>
    <col min="4383" max="4383" width="9.28515625" style="70" bestFit="1" customWidth="1"/>
    <col min="4384" max="4384" width="7.5703125" style="70" customWidth="1"/>
    <col min="4385" max="4386" width="10.85546875" style="70" bestFit="1" customWidth="1"/>
    <col min="4387" max="4608" width="9.140625" style="70"/>
    <col min="4609" max="4609" width="5.42578125" style="70" customWidth="1"/>
    <col min="4610" max="4610" width="14.85546875" style="70" customWidth="1"/>
    <col min="4611" max="4611" width="9.85546875" style="70" customWidth="1"/>
    <col min="4612" max="4612" width="9.140625" style="70" customWidth="1"/>
    <col min="4613" max="4613" width="6.5703125" style="70" customWidth="1"/>
    <col min="4614" max="4615" width="7.140625" style="70" customWidth="1"/>
    <col min="4616" max="4616" width="6.140625" style="70" customWidth="1"/>
    <col min="4617" max="4617" width="6.5703125" style="70" customWidth="1"/>
    <col min="4618" max="4618" width="6.7109375" style="70" customWidth="1"/>
    <col min="4619" max="4619" width="6.5703125" style="70" customWidth="1"/>
    <col min="4620" max="4620" width="5.42578125" style="70" customWidth="1"/>
    <col min="4621" max="4621" width="7.42578125" style="70" customWidth="1"/>
    <col min="4622" max="4622" width="7.140625" style="70" customWidth="1"/>
    <col min="4623" max="4623" width="6" style="70" customWidth="1"/>
    <col min="4624" max="4624" width="5.5703125" style="70" customWidth="1"/>
    <col min="4625" max="4625" width="6.140625" style="70" customWidth="1"/>
    <col min="4626" max="4626" width="7.140625" style="70" customWidth="1"/>
    <col min="4627" max="4627" width="6.140625" style="70" customWidth="1"/>
    <col min="4628" max="4633" width="8.28515625" style="70" customWidth="1"/>
    <col min="4634" max="4634" width="8.42578125" style="70" customWidth="1"/>
    <col min="4635" max="4635" width="7.42578125" style="70" customWidth="1"/>
    <col min="4636" max="4636" width="9.85546875" style="70" customWidth="1"/>
    <col min="4637" max="4637" width="7.5703125" style="70" customWidth="1"/>
    <col min="4638" max="4638" width="9.7109375" style="70" customWidth="1"/>
    <col min="4639" max="4639" width="9.28515625" style="70" bestFit="1" customWidth="1"/>
    <col min="4640" max="4640" width="7.5703125" style="70" customWidth="1"/>
    <col min="4641" max="4642" width="10.85546875" style="70" bestFit="1" customWidth="1"/>
    <col min="4643" max="4864" width="9.140625" style="70"/>
    <col min="4865" max="4865" width="5.42578125" style="70" customWidth="1"/>
    <col min="4866" max="4866" width="14.85546875" style="70" customWidth="1"/>
    <col min="4867" max="4867" width="9.85546875" style="70" customWidth="1"/>
    <col min="4868" max="4868" width="9.140625" style="70" customWidth="1"/>
    <col min="4869" max="4869" width="6.5703125" style="70" customWidth="1"/>
    <col min="4870" max="4871" width="7.140625" style="70" customWidth="1"/>
    <col min="4872" max="4872" width="6.140625" style="70" customWidth="1"/>
    <col min="4873" max="4873" width="6.5703125" style="70" customWidth="1"/>
    <col min="4874" max="4874" width="6.7109375" style="70" customWidth="1"/>
    <col min="4875" max="4875" width="6.5703125" style="70" customWidth="1"/>
    <col min="4876" max="4876" width="5.42578125" style="70" customWidth="1"/>
    <col min="4877" max="4877" width="7.42578125" style="70" customWidth="1"/>
    <col min="4878" max="4878" width="7.140625" style="70" customWidth="1"/>
    <col min="4879" max="4879" width="6" style="70" customWidth="1"/>
    <col min="4880" max="4880" width="5.5703125" style="70" customWidth="1"/>
    <col min="4881" max="4881" width="6.140625" style="70" customWidth="1"/>
    <col min="4882" max="4882" width="7.140625" style="70" customWidth="1"/>
    <col min="4883" max="4883" width="6.140625" style="70" customWidth="1"/>
    <col min="4884" max="4889" width="8.28515625" style="70" customWidth="1"/>
    <col min="4890" max="4890" width="8.42578125" style="70" customWidth="1"/>
    <col min="4891" max="4891" width="7.42578125" style="70" customWidth="1"/>
    <col min="4892" max="4892" width="9.85546875" style="70" customWidth="1"/>
    <col min="4893" max="4893" width="7.5703125" style="70" customWidth="1"/>
    <col min="4894" max="4894" width="9.7109375" style="70" customWidth="1"/>
    <col min="4895" max="4895" width="9.28515625" style="70" bestFit="1" customWidth="1"/>
    <col min="4896" max="4896" width="7.5703125" style="70" customWidth="1"/>
    <col min="4897" max="4898" width="10.85546875" style="70" bestFit="1" customWidth="1"/>
    <col min="4899" max="5120" width="9.140625" style="70"/>
    <col min="5121" max="5121" width="5.42578125" style="70" customWidth="1"/>
    <col min="5122" max="5122" width="14.85546875" style="70" customWidth="1"/>
    <col min="5123" max="5123" width="9.85546875" style="70" customWidth="1"/>
    <col min="5124" max="5124" width="9.140625" style="70" customWidth="1"/>
    <col min="5125" max="5125" width="6.5703125" style="70" customWidth="1"/>
    <col min="5126" max="5127" width="7.140625" style="70" customWidth="1"/>
    <col min="5128" max="5128" width="6.140625" style="70" customWidth="1"/>
    <col min="5129" max="5129" width="6.5703125" style="70" customWidth="1"/>
    <col min="5130" max="5130" width="6.7109375" style="70" customWidth="1"/>
    <col min="5131" max="5131" width="6.5703125" style="70" customWidth="1"/>
    <col min="5132" max="5132" width="5.42578125" style="70" customWidth="1"/>
    <col min="5133" max="5133" width="7.42578125" style="70" customWidth="1"/>
    <col min="5134" max="5134" width="7.140625" style="70" customWidth="1"/>
    <col min="5135" max="5135" width="6" style="70" customWidth="1"/>
    <col min="5136" max="5136" width="5.5703125" style="70" customWidth="1"/>
    <col min="5137" max="5137" width="6.140625" style="70" customWidth="1"/>
    <col min="5138" max="5138" width="7.140625" style="70" customWidth="1"/>
    <col min="5139" max="5139" width="6.140625" style="70" customWidth="1"/>
    <col min="5140" max="5145" width="8.28515625" style="70" customWidth="1"/>
    <col min="5146" max="5146" width="8.42578125" style="70" customWidth="1"/>
    <col min="5147" max="5147" width="7.42578125" style="70" customWidth="1"/>
    <col min="5148" max="5148" width="9.85546875" style="70" customWidth="1"/>
    <col min="5149" max="5149" width="7.5703125" style="70" customWidth="1"/>
    <col min="5150" max="5150" width="9.7109375" style="70" customWidth="1"/>
    <col min="5151" max="5151" width="9.28515625" style="70" bestFit="1" customWidth="1"/>
    <col min="5152" max="5152" width="7.5703125" style="70" customWidth="1"/>
    <col min="5153" max="5154" width="10.85546875" style="70" bestFit="1" customWidth="1"/>
    <col min="5155" max="5376" width="9.140625" style="70"/>
    <col min="5377" max="5377" width="5.42578125" style="70" customWidth="1"/>
    <col min="5378" max="5378" width="14.85546875" style="70" customWidth="1"/>
    <col min="5379" max="5379" width="9.85546875" style="70" customWidth="1"/>
    <col min="5380" max="5380" width="9.140625" style="70" customWidth="1"/>
    <col min="5381" max="5381" width="6.5703125" style="70" customWidth="1"/>
    <col min="5382" max="5383" width="7.140625" style="70" customWidth="1"/>
    <col min="5384" max="5384" width="6.140625" style="70" customWidth="1"/>
    <col min="5385" max="5385" width="6.5703125" style="70" customWidth="1"/>
    <col min="5386" max="5386" width="6.7109375" style="70" customWidth="1"/>
    <col min="5387" max="5387" width="6.5703125" style="70" customWidth="1"/>
    <col min="5388" max="5388" width="5.42578125" style="70" customWidth="1"/>
    <col min="5389" max="5389" width="7.42578125" style="70" customWidth="1"/>
    <col min="5390" max="5390" width="7.140625" style="70" customWidth="1"/>
    <col min="5391" max="5391" width="6" style="70" customWidth="1"/>
    <col min="5392" max="5392" width="5.5703125" style="70" customWidth="1"/>
    <col min="5393" max="5393" width="6.140625" style="70" customWidth="1"/>
    <col min="5394" max="5394" width="7.140625" style="70" customWidth="1"/>
    <col min="5395" max="5395" width="6.140625" style="70" customWidth="1"/>
    <col min="5396" max="5401" width="8.28515625" style="70" customWidth="1"/>
    <col min="5402" max="5402" width="8.42578125" style="70" customWidth="1"/>
    <col min="5403" max="5403" width="7.42578125" style="70" customWidth="1"/>
    <col min="5404" max="5404" width="9.85546875" style="70" customWidth="1"/>
    <col min="5405" max="5405" width="7.5703125" style="70" customWidth="1"/>
    <col min="5406" max="5406" width="9.7109375" style="70" customWidth="1"/>
    <col min="5407" max="5407" width="9.28515625" style="70" bestFit="1" customWidth="1"/>
    <col min="5408" max="5408" width="7.5703125" style="70" customWidth="1"/>
    <col min="5409" max="5410" width="10.85546875" style="70" bestFit="1" customWidth="1"/>
    <col min="5411" max="5632" width="9.140625" style="70"/>
    <col min="5633" max="5633" width="5.42578125" style="70" customWidth="1"/>
    <col min="5634" max="5634" width="14.85546875" style="70" customWidth="1"/>
    <col min="5635" max="5635" width="9.85546875" style="70" customWidth="1"/>
    <col min="5636" max="5636" width="9.140625" style="70" customWidth="1"/>
    <col min="5637" max="5637" width="6.5703125" style="70" customWidth="1"/>
    <col min="5638" max="5639" width="7.140625" style="70" customWidth="1"/>
    <col min="5640" max="5640" width="6.140625" style="70" customWidth="1"/>
    <col min="5641" max="5641" width="6.5703125" style="70" customWidth="1"/>
    <col min="5642" max="5642" width="6.7109375" style="70" customWidth="1"/>
    <col min="5643" max="5643" width="6.5703125" style="70" customWidth="1"/>
    <col min="5644" max="5644" width="5.42578125" style="70" customWidth="1"/>
    <col min="5645" max="5645" width="7.42578125" style="70" customWidth="1"/>
    <col min="5646" max="5646" width="7.140625" style="70" customWidth="1"/>
    <col min="5647" max="5647" width="6" style="70" customWidth="1"/>
    <col min="5648" max="5648" width="5.5703125" style="70" customWidth="1"/>
    <col min="5649" max="5649" width="6.140625" style="70" customWidth="1"/>
    <col min="5650" max="5650" width="7.140625" style="70" customWidth="1"/>
    <col min="5651" max="5651" width="6.140625" style="70" customWidth="1"/>
    <col min="5652" max="5657" width="8.28515625" style="70" customWidth="1"/>
    <col min="5658" max="5658" width="8.42578125" style="70" customWidth="1"/>
    <col min="5659" max="5659" width="7.42578125" style="70" customWidth="1"/>
    <col min="5660" max="5660" width="9.85546875" style="70" customWidth="1"/>
    <col min="5661" max="5661" width="7.5703125" style="70" customWidth="1"/>
    <col min="5662" max="5662" width="9.7109375" style="70" customWidth="1"/>
    <col min="5663" max="5663" width="9.28515625" style="70" bestFit="1" customWidth="1"/>
    <col min="5664" max="5664" width="7.5703125" style="70" customWidth="1"/>
    <col min="5665" max="5666" width="10.85546875" style="70" bestFit="1" customWidth="1"/>
    <col min="5667" max="5888" width="9.140625" style="70"/>
    <col min="5889" max="5889" width="5.42578125" style="70" customWidth="1"/>
    <col min="5890" max="5890" width="14.85546875" style="70" customWidth="1"/>
    <col min="5891" max="5891" width="9.85546875" style="70" customWidth="1"/>
    <col min="5892" max="5892" width="9.140625" style="70" customWidth="1"/>
    <col min="5893" max="5893" width="6.5703125" style="70" customWidth="1"/>
    <col min="5894" max="5895" width="7.140625" style="70" customWidth="1"/>
    <col min="5896" max="5896" width="6.140625" style="70" customWidth="1"/>
    <col min="5897" max="5897" width="6.5703125" style="70" customWidth="1"/>
    <col min="5898" max="5898" width="6.7109375" style="70" customWidth="1"/>
    <col min="5899" max="5899" width="6.5703125" style="70" customWidth="1"/>
    <col min="5900" max="5900" width="5.42578125" style="70" customWidth="1"/>
    <col min="5901" max="5901" width="7.42578125" style="70" customWidth="1"/>
    <col min="5902" max="5902" width="7.140625" style="70" customWidth="1"/>
    <col min="5903" max="5903" width="6" style="70" customWidth="1"/>
    <col min="5904" max="5904" width="5.5703125" style="70" customWidth="1"/>
    <col min="5905" max="5905" width="6.140625" style="70" customWidth="1"/>
    <col min="5906" max="5906" width="7.140625" style="70" customWidth="1"/>
    <col min="5907" max="5907" width="6.140625" style="70" customWidth="1"/>
    <col min="5908" max="5913" width="8.28515625" style="70" customWidth="1"/>
    <col min="5914" max="5914" width="8.42578125" style="70" customWidth="1"/>
    <col min="5915" max="5915" width="7.42578125" style="70" customWidth="1"/>
    <col min="5916" max="5916" width="9.85546875" style="70" customWidth="1"/>
    <col min="5917" max="5917" width="7.5703125" style="70" customWidth="1"/>
    <col min="5918" max="5918" width="9.7109375" style="70" customWidth="1"/>
    <col min="5919" max="5919" width="9.28515625" style="70" bestFit="1" customWidth="1"/>
    <col min="5920" max="5920" width="7.5703125" style="70" customWidth="1"/>
    <col min="5921" max="5922" width="10.85546875" style="70" bestFit="1" customWidth="1"/>
    <col min="5923" max="6144" width="9.140625" style="70"/>
    <col min="6145" max="6145" width="5.42578125" style="70" customWidth="1"/>
    <col min="6146" max="6146" width="14.85546875" style="70" customWidth="1"/>
    <col min="6147" max="6147" width="9.85546875" style="70" customWidth="1"/>
    <col min="6148" max="6148" width="9.140625" style="70" customWidth="1"/>
    <col min="6149" max="6149" width="6.5703125" style="70" customWidth="1"/>
    <col min="6150" max="6151" width="7.140625" style="70" customWidth="1"/>
    <col min="6152" max="6152" width="6.140625" style="70" customWidth="1"/>
    <col min="6153" max="6153" width="6.5703125" style="70" customWidth="1"/>
    <col min="6154" max="6154" width="6.7109375" style="70" customWidth="1"/>
    <col min="6155" max="6155" width="6.5703125" style="70" customWidth="1"/>
    <col min="6156" max="6156" width="5.42578125" style="70" customWidth="1"/>
    <col min="6157" max="6157" width="7.42578125" style="70" customWidth="1"/>
    <col min="6158" max="6158" width="7.140625" style="70" customWidth="1"/>
    <col min="6159" max="6159" width="6" style="70" customWidth="1"/>
    <col min="6160" max="6160" width="5.5703125" style="70" customWidth="1"/>
    <col min="6161" max="6161" width="6.140625" style="70" customWidth="1"/>
    <col min="6162" max="6162" width="7.140625" style="70" customWidth="1"/>
    <col min="6163" max="6163" width="6.140625" style="70" customWidth="1"/>
    <col min="6164" max="6169" width="8.28515625" style="70" customWidth="1"/>
    <col min="6170" max="6170" width="8.42578125" style="70" customWidth="1"/>
    <col min="6171" max="6171" width="7.42578125" style="70" customWidth="1"/>
    <col min="6172" max="6172" width="9.85546875" style="70" customWidth="1"/>
    <col min="6173" max="6173" width="7.5703125" style="70" customWidth="1"/>
    <col min="6174" max="6174" width="9.7109375" style="70" customWidth="1"/>
    <col min="6175" max="6175" width="9.28515625" style="70" bestFit="1" customWidth="1"/>
    <col min="6176" max="6176" width="7.5703125" style="70" customWidth="1"/>
    <col min="6177" max="6178" width="10.85546875" style="70" bestFit="1" customWidth="1"/>
    <col min="6179" max="6400" width="9.140625" style="70"/>
    <col min="6401" max="6401" width="5.42578125" style="70" customWidth="1"/>
    <col min="6402" max="6402" width="14.85546875" style="70" customWidth="1"/>
    <col min="6403" max="6403" width="9.85546875" style="70" customWidth="1"/>
    <col min="6404" max="6404" width="9.140625" style="70" customWidth="1"/>
    <col min="6405" max="6405" width="6.5703125" style="70" customWidth="1"/>
    <col min="6406" max="6407" width="7.140625" style="70" customWidth="1"/>
    <col min="6408" max="6408" width="6.140625" style="70" customWidth="1"/>
    <col min="6409" max="6409" width="6.5703125" style="70" customWidth="1"/>
    <col min="6410" max="6410" width="6.7109375" style="70" customWidth="1"/>
    <col min="6411" max="6411" width="6.5703125" style="70" customWidth="1"/>
    <col min="6412" max="6412" width="5.42578125" style="70" customWidth="1"/>
    <col min="6413" max="6413" width="7.42578125" style="70" customWidth="1"/>
    <col min="6414" max="6414" width="7.140625" style="70" customWidth="1"/>
    <col min="6415" max="6415" width="6" style="70" customWidth="1"/>
    <col min="6416" max="6416" width="5.5703125" style="70" customWidth="1"/>
    <col min="6417" max="6417" width="6.140625" style="70" customWidth="1"/>
    <col min="6418" max="6418" width="7.140625" style="70" customWidth="1"/>
    <col min="6419" max="6419" width="6.140625" style="70" customWidth="1"/>
    <col min="6420" max="6425" width="8.28515625" style="70" customWidth="1"/>
    <col min="6426" max="6426" width="8.42578125" style="70" customWidth="1"/>
    <col min="6427" max="6427" width="7.42578125" style="70" customWidth="1"/>
    <col min="6428" max="6428" width="9.85546875" style="70" customWidth="1"/>
    <col min="6429" max="6429" width="7.5703125" style="70" customWidth="1"/>
    <col min="6430" max="6430" width="9.7109375" style="70" customWidth="1"/>
    <col min="6431" max="6431" width="9.28515625" style="70" bestFit="1" customWidth="1"/>
    <col min="6432" max="6432" width="7.5703125" style="70" customWidth="1"/>
    <col min="6433" max="6434" width="10.85546875" style="70" bestFit="1" customWidth="1"/>
    <col min="6435" max="6656" width="9.140625" style="70"/>
    <col min="6657" max="6657" width="5.42578125" style="70" customWidth="1"/>
    <col min="6658" max="6658" width="14.85546875" style="70" customWidth="1"/>
    <col min="6659" max="6659" width="9.85546875" style="70" customWidth="1"/>
    <col min="6660" max="6660" width="9.140625" style="70" customWidth="1"/>
    <col min="6661" max="6661" width="6.5703125" style="70" customWidth="1"/>
    <col min="6662" max="6663" width="7.140625" style="70" customWidth="1"/>
    <col min="6664" max="6664" width="6.140625" style="70" customWidth="1"/>
    <col min="6665" max="6665" width="6.5703125" style="70" customWidth="1"/>
    <col min="6666" max="6666" width="6.7109375" style="70" customWidth="1"/>
    <col min="6667" max="6667" width="6.5703125" style="70" customWidth="1"/>
    <col min="6668" max="6668" width="5.42578125" style="70" customWidth="1"/>
    <col min="6669" max="6669" width="7.42578125" style="70" customWidth="1"/>
    <col min="6670" max="6670" width="7.140625" style="70" customWidth="1"/>
    <col min="6671" max="6671" width="6" style="70" customWidth="1"/>
    <col min="6672" max="6672" width="5.5703125" style="70" customWidth="1"/>
    <col min="6673" max="6673" width="6.140625" style="70" customWidth="1"/>
    <col min="6674" max="6674" width="7.140625" style="70" customWidth="1"/>
    <col min="6675" max="6675" width="6.140625" style="70" customWidth="1"/>
    <col min="6676" max="6681" width="8.28515625" style="70" customWidth="1"/>
    <col min="6682" max="6682" width="8.42578125" style="70" customWidth="1"/>
    <col min="6683" max="6683" width="7.42578125" style="70" customWidth="1"/>
    <col min="6684" max="6684" width="9.85546875" style="70" customWidth="1"/>
    <col min="6685" max="6685" width="7.5703125" style="70" customWidth="1"/>
    <col min="6686" max="6686" width="9.7109375" style="70" customWidth="1"/>
    <col min="6687" max="6687" width="9.28515625" style="70" bestFit="1" customWidth="1"/>
    <col min="6688" max="6688" width="7.5703125" style="70" customWidth="1"/>
    <col min="6689" max="6690" width="10.85546875" style="70" bestFit="1" customWidth="1"/>
    <col min="6691" max="6912" width="9.140625" style="70"/>
    <col min="6913" max="6913" width="5.42578125" style="70" customWidth="1"/>
    <col min="6914" max="6914" width="14.85546875" style="70" customWidth="1"/>
    <col min="6915" max="6915" width="9.85546875" style="70" customWidth="1"/>
    <col min="6916" max="6916" width="9.140625" style="70" customWidth="1"/>
    <col min="6917" max="6917" width="6.5703125" style="70" customWidth="1"/>
    <col min="6918" max="6919" width="7.140625" style="70" customWidth="1"/>
    <col min="6920" max="6920" width="6.140625" style="70" customWidth="1"/>
    <col min="6921" max="6921" width="6.5703125" style="70" customWidth="1"/>
    <col min="6922" max="6922" width="6.7109375" style="70" customWidth="1"/>
    <col min="6923" max="6923" width="6.5703125" style="70" customWidth="1"/>
    <col min="6924" max="6924" width="5.42578125" style="70" customWidth="1"/>
    <col min="6925" max="6925" width="7.42578125" style="70" customWidth="1"/>
    <col min="6926" max="6926" width="7.140625" style="70" customWidth="1"/>
    <col min="6927" max="6927" width="6" style="70" customWidth="1"/>
    <col min="6928" max="6928" width="5.5703125" style="70" customWidth="1"/>
    <col min="6929" max="6929" width="6.140625" style="70" customWidth="1"/>
    <col min="6930" max="6930" width="7.140625" style="70" customWidth="1"/>
    <col min="6931" max="6931" width="6.140625" style="70" customWidth="1"/>
    <col min="6932" max="6937" width="8.28515625" style="70" customWidth="1"/>
    <col min="6938" max="6938" width="8.42578125" style="70" customWidth="1"/>
    <col min="6939" max="6939" width="7.42578125" style="70" customWidth="1"/>
    <col min="6940" max="6940" width="9.85546875" style="70" customWidth="1"/>
    <col min="6941" max="6941" width="7.5703125" style="70" customWidth="1"/>
    <col min="6942" max="6942" width="9.7109375" style="70" customWidth="1"/>
    <col min="6943" max="6943" width="9.28515625" style="70" bestFit="1" customWidth="1"/>
    <col min="6944" max="6944" width="7.5703125" style="70" customWidth="1"/>
    <col min="6945" max="6946" width="10.85546875" style="70" bestFit="1" customWidth="1"/>
    <col min="6947" max="7168" width="9.140625" style="70"/>
    <col min="7169" max="7169" width="5.42578125" style="70" customWidth="1"/>
    <col min="7170" max="7170" width="14.85546875" style="70" customWidth="1"/>
    <col min="7171" max="7171" width="9.85546875" style="70" customWidth="1"/>
    <col min="7172" max="7172" width="9.140625" style="70" customWidth="1"/>
    <col min="7173" max="7173" width="6.5703125" style="70" customWidth="1"/>
    <col min="7174" max="7175" width="7.140625" style="70" customWidth="1"/>
    <col min="7176" max="7176" width="6.140625" style="70" customWidth="1"/>
    <col min="7177" max="7177" width="6.5703125" style="70" customWidth="1"/>
    <col min="7178" max="7178" width="6.7109375" style="70" customWidth="1"/>
    <col min="7179" max="7179" width="6.5703125" style="70" customWidth="1"/>
    <col min="7180" max="7180" width="5.42578125" style="70" customWidth="1"/>
    <col min="7181" max="7181" width="7.42578125" style="70" customWidth="1"/>
    <col min="7182" max="7182" width="7.140625" style="70" customWidth="1"/>
    <col min="7183" max="7183" width="6" style="70" customWidth="1"/>
    <col min="7184" max="7184" width="5.5703125" style="70" customWidth="1"/>
    <col min="7185" max="7185" width="6.140625" style="70" customWidth="1"/>
    <col min="7186" max="7186" width="7.140625" style="70" customWidth="1"/>
    <col min="7187" max="7187" width="6.140625" style="70" customWidth="1"/>
    <col min="7188" max="7193" width="8.28515625" style="70" customWidth="1"/>
    <col min="7194" max="7194" width="8.42578125" style="70" customWidth="1"/>
    <col min="7195" max="7195" width="7.42578125" style="70" customWidth="1"/>
    <col min="7196" max="7196" width="9.85546875" style="70" customWidth="1"/>
    <col min="7197" max="7197" width="7.5703125" style="70" customWidth="1"/>
    <col min="7198" max="7198" width="9.7109375" style="70" customWidth="1"/>
    <col min="7199" max="7199" width="9.28515625" style="70" bestFit="1" customWidth="1"/>
    <col min="7200" max="7200" width="7.5703125" style="70" customWidth="1"/>
    <col min="7201" max="7202" width="10.85546875" style="70" bestFit="1" customWidth="1"/>
    <col min="7203" max="7424" width="9.140625" style="70"/>
    <col min="7425" max="7425" width="5.42578125" style="70" customWidth="1"/>
    <col min="7426" max="7426" width="14.85546875" style="70" customWidth="1"/>
    <col min="7427" max="7427" width="9.85546875" style="70" customWidth="1"/>
    <col min="7428" max="7428" width="9.140625" style="70" customWidth="1"/>
    <col min="7429" max="7429" width="6.5703125" style="70" customWidth="1"/>
    <col min="7430" max="7431" width="7.140625" style="70" customWidth="1"/>
    <col min="7432" max="7432" width="6.140625" style="70" customWidth="1"/>
    <col min="7433" max="7433" width="6.5703125" style="70" customWidth="1"/>
    <col min="7434" max="7434" width="6.7109375" style="70" customWidth="1"/>
    <col min="7435" max="7435" width="6.5703125" style="70" customWidth="1"/>
    <col min="7436" max="7436" width="5.42578125" style="70" customWidth="1"/>
    <col min="7437" max="7437" width="7.42578125" style="70" customWidth="1"/>
    <col min="7438" max="7438" width="7.140625" style="70" customWidth="1"/>
    <col min="7439" max="7439" width="6" style="70" customWidth="1"/>
    <col min="7440" max="7440" width="5.5703125" style="70" customWidth="1"/>
    <col min="7441" max="7441" width="6.140625" style="70" customWidth="1"/>
    <col min="7442" max="7442" width="7.140625" style="70" customWidth="1"/>
    <col min="7443" max="7443" width="6.140625" style="70" customWidth="1"/>
    <col min="7444" max="7449" width="8.28515625" style="70" customWidth="1"/>
    <col min="7450" max="7450" width="8.42578125" style="70" customWidth="1"/>
    <col min="7451" max="7451" width="7.42578125" style="70" customWidth="1"/>
    <col min="7452" max="7452" width="9.85546875" style="70" customWidth="1"/>
    <col min="7453" max="7453" width="7.5703125" style="70" customWidth="1"/>
    <col min="7454" max="7454" width="9.7109375" style="70" customWidth="1"/>
    <col min="7455" max="7455" width="9.28515625" style="70" bestFit="1" customWidth="1"/>
    <col min="7456" max="7456" width="7.5703125" style="70" customWidth="1"/>
    <col min="7457" max="7458" width="10.85546875" style="70" bestFit="1" customWidth="1"/>
    <col min="7459" max="7680" width="9.140625" style="70"/>
    <col min="7681" max="7681" width="5.42578125" style="70" customWidth="1"/>
    <col min="7682" max="7682" width="14.85546875" style="70" customWidth="1"/>
    <col min="7683" max="7683" width="9.85546875" style="70" customWidth="1"/>
    <col min="7684" max="7684" width="9.140625" style="70" customWidth="1"/>
    <col min="7685" max="7685" width="6.5703125" style="70" customWidth="1"/>
    <col min="7686" max="7687" width="7.140625" style="70" customWidth="1"/>
    <col min="7688" max="7688" width="6.140625" style="70" customWidth="1"/>
    <col min="7689" max="7689" width="6.5703125" style="70" customWidth="1"/>
    <col min="7690" max="7690" width="6.7109375" style="70" customWidth="1"/>
    <col min="7691" max="7691" width="6.5703125" style="70" customWidth="1"/>
    <col min="7692" max="7692" width="5.42578125" style="70" customWidth="1"/>
    <col min="7693" max="7693" width="7.42578125" style="70" customWidth="1"/>
    <col min="7694" max="7694" width="7.140625" style="70" customWidth="1"/>
    <col min="7695" max="7695" width="6" style="70" customWidth="1"/>
    <col min="7696" max="7696" width="5.5703125" style="70" customWidth="1"/>
    <col min="7697" max="7697" width="6.140625" style="70" customWidth="1"/>
    <col min="7698" max="7698" width="7.140625" style="70" customWidth="1"/>
    <col min="7699" max="7699" width="6.140625" style="70" customWidth="1"/>
    <col min="7700" max="7705" width="8.28515625" style="70" customWidth="1"/>
    <col min="7706" max="7706" width="8.42578125" style="70" customWidth="1"/>
    <col min="7707" max="7707" width="7.42578125" style="70" customWidth="1"/>
    <col min="7708" max="7708" width="9.85546875" style="70" customWidth="1"/>
    <col min="7709" max="7709" width="7.5703125" style="70" customWidth="1"/>
    <col min="7710" max="7710" width="9.7109375" style="70" customWidth="1"/>
    <col min="7711" max="7711" width="9.28515625" style="70" bestFit="1" customWidth="1"/>
    <col min="7712" max="7712" width="7.5703125" style="70" customWidth="1"/>
    <col min="7713" max="7714" width="10.85546875" style="70" bestFit="1" customWidth="1"/>
    <col min="7715" max="7936" width="9.140625" style="70"/>
    <col min="7937" max="7937" width="5.42578125" style="70" customWidth="1"/>
    <col min="7938" max="7938" width="14.85546875" style="70" customWidth="1"/>
    <col min="7939" max="7939" width="9.85546875" style="70" customWidth="1"/>
    <col min="7940" max="7940" width="9.140625" style="70" customWidth="1"/>
    <col min="7941" max="7941" width="6.5703125" style="70" customWidth="1"/>
    <col min="7942" max="7943" width="7.140625" style="70" customWidth="1"/>
    <col min="7944" max="7944" width="6.140625" style="70" customWidth="1"/>
    <col min="7945" max="7945" width="6.5703125" style="70" customWidth="1"/>
    <col min="7946" max="7946" width="6.7109375" style="70" customWidth="1"/>
    <col min="7947" max="7947" width="6.5703125" style="70" customWidth="1"/>
    <col min="7948" max="7948" width="5.42578125" style="70" customWidth="1"/>
    <col min="7949" max="7949" width="7.42578125" style="70" customWidth="1"/>
    <col min="7950" max="7950" width="7.140625" style="70" customWidth="1"/>
    <col min="7951" max="7951" width="6" style="70" customWidth="1"/>
    <col min="7952" max="7952" width="5.5703125" style="70" customWidth="1"/>
    <col min="7953" max="7953" width="6.140625" style="70" customWidth="1"/>
    <col min="7954" max="7954" width="7.140625" style="70" customWidth="1"/>
    <col min="7955" max="7955" width="6.140625" style="70" customWidth="1"/>
    <col min="7956" max="7961" width="8.28515625" style="70" customWidth="1"/>
    <col min="7962" max="7962" width="8.42578125" style="70" customWidth="1"/>
    <col min="7963" max="7963" width="7.42578125" style="70" customWidth="1"/>
    <col min="7964" max="7964" width="9.85546875" style="70" customWidth="1"/>
    <col min="7965" max="7965" width="7.5703125" style="70" customWidth="1"/>
    <col min="7966" max="7966" width="9.7109375" style="70" customWidth="1"/>
    <col min="7967" max="7967" width="9.28515625" style="70" bestFit="1" customWidth="1"/>
    <col min="7968" max="7968" width="7.5703125" style="70" customWidth="1"/>
    <col min="7969" max="7970" width="10.85546875" style="70" bestFit="1" customWidth="1"/>
    <col min="7971" max="8192" width="9.140625" style="70"/>
    <col min="8193" max="8193" width="5.42578125" style="70" customWidth="1"/>
    <col min="8194" max="8194" width="14.85546875" style="70" customWidth="1"/>
    <col min="8195" max="8195" width="9.85546875" style="70" customWidth="1"/>
    <col min="8196" max="8196" width="9.140625" style="70" customWidth="1"/>
    <col min="8197" max="8197" width="6.5703125" style="70" customWidth="1"/>
    <col min="8198" max="8199" width="7.140625" style="70" customWidth="1"/>
    <col min="8200" max="8200" width="6.140625" style="70" customWidth="1"/>
    <col min="8201" max="8201" width="6.5703125" style="70" customWidth="1"/>
    <col min="8202" max="8202" width="6.7109375" style="70" customWidth="1"/>
    <col min="8203" max="8203" width="6.5703125" style="70" customWidth="1"/>
    <col min="8204" max="8204" width="5.42578125" style="70" customWidth="1"/>
    <col min="8205" max="8205" width="7.42578125" style="70" customWidth="1"/>
    <col min="8206" max="8206" width="7.140625" style="70" customWidth="1"/>
    <col min="8207" max="8207" width="6" style="70" customWidth="1"/>
    <col min="8208" max="8208" width="5.5703125" style="70" customWidth="1"/>
    <col min="8209" max="8209" width="6.140625" style="70" customWidth="1"/>
    <col min="8210" max="8210" width="7.140625" style="70" customWidth="1"/>
    <col min="8211" max="8211" width="6.140625" style="70" customWidth="1"/>
    <col min="8212" max="8217" width="8.28515625" style="70" customWidth="1"/>
    <col min="8218" max="8218" width="8.42578125" style="70" customWidth="1"/>
    <col min="8219" max="8219" width="7.42578125" style="70" customWidth="1"/>
    <col min="8220" max="8220" width="9.85546875" style="70" customWidth="1"/>
    <col min="8221" max="8221" width="7.5703125" style="70" customWidth="1"/>
    <col min="8222" max="8222" width="9.7109375" style="70" customWidth="1"/>
    <col min="8223" max="8223" width="9.28515625" style="70" bestFit="1" customWidth="1"/>
    <col min="8224" max="8224" width="7.5703125" style="70" customWidth="1"/>
    <col min="8225" max="8226" width="10.85546875" style="70" bestFit="1" customWidth="1"/>
    <col min="8227" max="8448" width="9.140625" style="70"/>
    <col min="8449" max="8449" width="5.42578125" style="70" customWidth="1"/>
    <col min="8450" max="8450" width="14.85546875" style="70" customWidth="1"/>
    <col min="8451" max="8451" width="9.85546875" style="70" customWidth="1"/>
    <col min="8452" max="8452" width="9.140625" style="70" customWidth="1"/>
    <col min="8453" max="8453" width="6.5703125" style="70" customWidth="1"/>
    <col min="8454" max="8455" width="7.140625" style="70" customWidth="1"/>
    <col min="8456" max="8456" width="6.140625" style="70" customWidth="1"/>
    <col min="8457" max="8457" width="6.5703125" style="70" customWidth="1"/>
    <col min="8458" max="8458" width="6.7109375" style="70" customWidth="1"/>
    <col min="8459" max="8459" width="6.5703125" style="70" customWidth="1"/>
    <col min="8460" max="8460" width="5.42578125" style="70" customWidth="1"/>
    <col min="8461" max="8461" width="7.42578125" style="70" customWidth="1"/>
    <col min="8462" max="8462" width="7.140625" style="70" customWidth="1"/>
    <col min="8463" max="8463" width="6" style="70" customWidth="1"/>
    <col min="8464" max="8464" width="5.5703125" style="70" customWidth="1"/>
    <col min="8465" max="8465" width="6.140625" style="70" customWidth="1"/>
    <col min="8466" max="8466" width="7.140625" style="70" customWidth="1"/>
    <col min="8467" max="8467" width="6.140625" style="70" customWidth="1"/>
    <col min="8468" max="8473" width="8.28515625" style="70" customWidth="1"/>
    <col min="8474" max="8474" width="8.42578125" style="70" customWidth="1"/>
    <col min="8475" max="8475" width="7.42578125" style="70" customWidth="1"/>
    <col min="8476" max="8476" width="9.85546875" style="70" customWidth="1"/>
    <col min="8477" max="8477" width="7.5703125" style="70" customWidth="1"/>
    <col min="8478" max="8478" width="9.7109375" style="70" customWidth="1"/>
    <col min="8479" max="8479" width="9.28515625" style="70" bestFit="1" customWidth="1"/>
    <col min="8480" max="8480" width="7.5703125" style="70" customWidth="1"/>
    <col min="8481" max="8482" width="10.85546875" style="70" bestFit="1" customWidth="1"/>
    <col min="8483" max="8704" width="9.140625" style="70"/>
    <col min="8705" max="8705" width="5.42578125" style="70" customWidth="1"/>
    <col min="8706" max="8706" width="14.85546875" style="70" customWidth="1"/>
    <col min="8707" max="8707" width="9.85546875" style="70" customWidth="1"/>
    <col min="8708" max="8708" width="9.140625" style="70" customWidth="1"/>
    <col min="8709" max="8709" width="6.5703125" style="70" customWidth="1"/>
    <col min="8710" max="8711" width="7.140625" style="70" customWidth="1"/>
    <col min="8712" max="8712" width="6.140625" style="70" customWidth="1"/>
    <col min="8713" max="8713" width="6.5703125" style="70" customWidth="1"/>
    <col min="8714" max="8714" width="6.7109375" style="70" customWidth="1"/>
    <col min="8715" max="8715" width="6.5703125" style="70" customWidth="1"/>
    <col min="8716" max="8716" width="5.42578125" style="70" customWidth="1"/>
    <col min="8717" max="8717" width="7.42578125" style="70" customWidth="1"/>
    <col min="8718" max="8718" width="7.140625" style="70" customWidth="1"/>
    <col min="8719" max="8719" width="6" style="70" customWidth="1"/>
    <col min="8720" max="8720" width="5.5703125" style="70" customWidth="1"/>
    <col min="8721" max="8721" width="6.140625" style="70" customWidth="1"/>
    <col min="8722" max="8722" width="7.140625" style="70" customWidth="1"/>
    <col min="8723" max="8723" width="6.140625" style="70" customWidth="1"/>
    <col min="8724" max="8729" width="8.28515625" style="70" customWidth="1"/>
    <col min="8730" max="8730" width="8.42578125" style="70" customWidth="1"/>
    <col min="8731" max="8731" width="7.42578125" style="70" customWidth="1"/>
    <col min="8732" max="8732" width="9.85546875" style="70" customWidth="1"/>
    <col min="8733" max="8733" width="7.5703125" style="70" customWidth="1"/>
    <col min="8734" max="8734" width="9.7109375" style="70" customWidth="1"/>
    <col min="8735" max="8735" width="9.28515625" style="70" bestFit="1" customWidth="1"/>
    <col min="8736" max="8736" width="7.5703125" style="70" customWidth="1"/>
    <col min="8737" max="8738" width="10.85546875" style="70" bestFit="1" customWidth="1"/>
    <col min="8739" max="8960" width="9.140625" style="70"/>
    <col min="8961" max="8961" width="5.42578125" style="70" customWidth="1"/>
    <col min="8962" max="8962" width="14.85546875" style="70" customWidth="1"/>
    <col min="8963" max="8963" width="9.85546875" style="70" customWidth="1"/>
    <col min="8964" max="8964" width="9.140625" style="70" customWidth="1"/>
    <col min="8965" max="8965" width="6.5703125" style="70" customWidth="1"/>
    <col min="8966" max="8967" width="7.140625" style="70" customWidth="1"/>
    <col min="8968" max="8968" width="6.140625" style="70" customWidth="1"/>
    <col min="8969" max="8969" width="6.5703125" style="70" customWidth="1"/>
    <col min="8970" max="8970" width="6.7109375" style="70" customWidth="1"/>
    <col min="8971" max="8971" width="6.5703125" style="70" customWidth="1"/>
    <col min="8972" max="8972" width="5.42578125" style="70" customWidth="1"/>
    <col min="8973" max="8973" width="7.42578125" style="70" customWidth="1"/>
    <col min="8974" max="8974" width="7.140625" style="70" customWidth="1"/>
    <col min="8975" max="8975" width="6" style="70" customWidth="1"/>
    <col min="8976" max="8976" width="5.5703125" style="70" customWidth="1"/>
    <col min="8977" max="8977" width="6.140625" style="70" customWidth="1"/>
    <col min="8978" max="8978" width="7.140625" style="70" customWidth="1"/>
    <col min="8979" max="8979" width="6.140625" style="70" customWidth="1"/>
    <col min="8980" max="8985" width="8.28515625" style="70" customWidth="1"/>
    <col min="8986" max="8986" width="8.42578125" style="70" customWidth="1"/>
    <col min="8987" max="8987" width="7.42578125" style="70" customWidth="1"/>
    <col min="8988" max="8988" width="9.85546875" style="70" customWidth="1"/>
    <col min="8989" max="8989" width="7.5703125" style="70" customWidth="1"/>
    <col min="8990" max="8990" width="9.7109375" style="70" customWidth="1"/>
    <col min="8991" max="8991" width="9.28515625" style="70" bestFit="1" customWidth="1"/>
    <col min="8992" max="8992" width="7.5703125" style="70" customWidth="1"/>
    <col min="8993" max="8994" width="10.85546875" style="70" bestFit="1" customWidth="1"/>
    <col min="8995" max="9216" width="9.140625" style="70"/>
    <col min="9217" max="9217" width="5.42578125" style="70" customWidth="1"/>
    <col min="9218" max="9218" width="14.85546875" style="70" customWidth="1"/>
    <col min="9219" max="9219" width="9.85546875" style="70" customWidth="1"/>
    <col min="9220" max="9220" width="9.140625" style="70" customWidth="1"/>
    <col min="9221" max="9221" width="6.5703125" style="70" customWidth="1"/>
    <col min="9222" max="9223" width="7.140625" style="70" customWidth="1"/>
    <col min="9224" max="9224" width="6.140625" style="70" customWidth="1"/>
    <col min="9225" max="9225" width="6.5703125" style="70" customWidth="1"/>
    <col min="9226" max="9226" width="6.7109375" style="70" customWidth="1"/>
    <col min="9227" max="9227" width="6.5703125" style="70" customWidth="1"/>
    <col min="9228" max="9228" width="5.42578125" style="70" customWidth="1"/>
    <col min="9229" max="9229" width="7.42578125" style="70" customWidth="1"/>
    <col min="9230" max="9230" width="7.140625" style="70" customWidth="1"/>
    <col min="9231" max="9231" width="6" style="70" customWidth="1"/>
    <col min="9232" max="9232" width="5.5703125" style="70" customWidth="1"/>
    <col min="9233" max="9233" width="6.140625" style="70" customWidth="1"/>
    <col min="9234" max="9234" width="7.140625" style="70" customWidth="1"/>
    <col min="9235" max="9235" width="6.140625" style="70" customWidth="1"/>
    <col min="9236" max="9241" width="8.28515625" style="70" customWidth="1"/>
    <col min="9242" max="9242" width="8.42578125" style="70" customWidth="1"/>
    <col min="9243" max="9243" width="7.42578125" style="70" customWidth="1"/>
    <col min="9244" max="9244" width="9.85546875" style="70" customWidth="1"/>
    <col min="9245" max="9245" width="7.5703125" style="70" customWidth="1"/>
    <col min="9246" max="9246" width="9.7109375" style="70" customWidth="1"/>
    <col min="9247" max="9247" width="9.28515625" style="70" bestFit="1" customWidth="1"/>
    <col min="9248" max="9248" width="7.5703125" style="70" customWidth="1"/>
    <col min="9249" max="9250" width="10.85546875" style="70" bestFit="1" customWidth="1"/>
    <col min="9251" max="9472" width="9.140625" style="70"/>
    <col min="9473" max="9473" width="5.42578125" style="70" customWidth="1"/>
    <col min="9474" max="9474" width="14.85546875" style="70" customWidth="1"/>
    <col min="9475" max="9475" width="9.85546875" style="70" customWidth="1"/>
    <col min="9476" max="9476" width="9.140625" style="70" customWidth="1"/>
    <col min="9477" max="9477" width="6.5703125" style="70" customWidth="1"/>
    <col min="9478" max="9479" width="7.140625" style="70" customWidth="1"/>
    <col min="9480" max="9480" width="6.140625" style="70" customWidth="1"/>
    <col min="9481" max="9481" width="6.5703125" style="70" customWidth="1"/>
    <col min="9482" max="9482" width="6.7109375" style="70" customWidth="1"/>
    <col min="9483" max="9483" width="6.5703125" style="70" customWidth="1"/>
    <col min="9484" max="9484" width="5.42578125" style="70" customWidth="1"/>
    <col min="9485" max="9485" width="7.42578125" style="70" customWidth="1"/>
    <col min="9486" max="9486" width="7.140625" style="70" customWidth="1"/>
    <col min="9487" max="9487" width="6" style="70" customWidth="1"/>
    <col min="9488" max="9488" width="5.5703125" style="70" customWidth="1"/>
    <col min="9489" max="9489" width="6.140625" style="70" customWidth="1"/>
    <col min="9490" max="9490" width="7.140625" style="70" customWidth="1"/>
    <col min="9491" max="9491" width="6.140625" style="70" customWidth="1"/>
    <col min="9492" max="9497" width="8.28515625" style="70" customWidth="1"/>
    <col min="9498" max="9498" width="8.42578125" style="70" customWidth="1"/>
    <col min="9499" max="9499" width="7.42578125" style="70" customWidth="1"/>
    <col min="9500" max="9500" width="9.85546875" style="70" customWidth="1"/>
    <col min="9501" max="9501" width="7.5703125" style="70" customWidth="1"/>
    <col min="9502" max="9502" width="9.7109375" style="70" customWidth="1"/>
    <col min="9503" max="9503" width="9.28515625" style="70" bestFit="1" customWidth="1"/>
    <col min="9504" max="9504" width="7.5703125" style="70" customWidth="1"/>
    <col min="9505" max="9506" width="10.85546875" style="70" bestFit="1" customWidth="1"/>
    <col min="9507" max="9728" width="9.140625" style="70"/>
    <col min="9729" max="9729" width="5.42578125" style="70" customWidth="1"/>
    <col min="9730" max="9730" width="14.85546875" style="70" customWidth="1"/>
    <col min="9731" max="9731" width="9.85546875" style="70" customWidth="1"/>
    <col min="9732" max="9732" width="9.140625" style="70" customWidth="1"/>
    <col min="9733" max="9733" width="6.5703125" style="70" customWidth="1"/>
    <col min="9734" max="9735" width="7.140625" style="70" customWidth="1"/>
    <col min="9736" max="9736" width="6.140625" style="70" customWidth="1"/>
    <col min="9737" max="9737" width="6.5703125" style="70" customWidth="1"/>
    <col min="9738" max="9738" width="6.7109375" style="70" customWidth="1"/>
    <col min="9739" max="9739" width="6.5703125" style="70" customWidth="1"/>
    <col min="9740" max="9740" width="5.42578125" style="70" customWidth="1"/>
    <col min="9741" max="9741" width="7.42578125" style="70" customWidth="1"/>
    <col min="9742" max="9742" width="7.140625" style="70" customWidth="1"/>
    <col min="9743" max="9743" width="6" style="70" customWidth="1"/>
    <col min="9744" max="9744" width="5.5703125" style="70" customWidth="1"/>
    <col min="9745" max="9745" width="6.140625" style="70" customWidth="1"/>
    <col min="9746" max="9746" width="7.140625" style="70" customWidth="1"/>
    <col min="9747" max="9747" width="6.140625" style="70" customWidth="1"/>
    <col min="9748" max="9753" width="8.28515625" style="70" customWidth="1"/>
    <col min="9754" max="9754" width="8.42578125" style="70" customWidth="1"/>
    <col min="9755" max="9755" width="7.42578125" style="70" customWidth="1"/>
    <col min="9756" max="9756" width="9.85546875" style="70" customWidth="1"/>
    <col min="9757" max="9757" width="7.5703125" style="70" customWidth="1"/>
    <col min="9758" max="9758" width="9.7109375" style="70" customWidth="1"/>
    <col min="9759" max="9759" width="9.28515625" style="70" bestFit="1" customWidth="1"/>
    <col min="9760" max="9760" width="7.5703125" style="70" customWidth="1"/>
    <col min="9761" max="9762" width="10.85546875" style="70" bestFit="1" customWidth="1"/>
    <col min="9763" max="9984" width="9.140625" style="70"/>
    <col min="9985" max="9985" width="5.42578125" style="70" customWidth="1"/>
    <col min="9986" max="9986" width="14.85546875" style="70" customWidth="1"/>
    <col min="9987" max="9987" width="9.85546875" style="70" customWidth="1"/>
    <col min="9988" max="9988" width="9.140625" style="70" customWidth="1"/>
    <col min="9989" max="9989" width="6.5703125" style="70" customWidth="1"/>
    <col min="9990" max="9991" width="7.140625" style="70" customWidth="1"/>
    <col min="9992" max="9992" width="6.140625" style="70" customWidth="1"/>
    <col min="9993" max="9993" width="6.5703125" style="70" customWidth="1"/>
    <col min="9994" max="9994" width="6.7109375" style="70" customWidth="1"/>
    <col min="9995" max="9995" width="6.5703125" style="70" customWidth="1"/>
    <col min="9996" max="9996" width="5.42578125" style="70" customWidth="1"/>
    <col min="9997" max="9997" width="7.42578125" style="70" customWidth="1"/>
    <col min="9998" max="9998" width="7.140625" style="70" customWidth="1"/>
    <col min="9999" max="9999" width="6" style="70" customWidth="1"/>
    <col min="10000" max="10000" width="5.5703125" style="70" customWidth="1"/>
    <col min="10001" max="10001" width="6.140625" style="70" customWidth="1"/>
    <col min="10002" max="10002" width="7.140625" style="70" customWidth="1"/>
    <col min="10003" max="10003" width="6.140625" style="70" customWidth="1"/>
    <col min="10004" max="10009" width="8.28515625" style="70" customWidth="1"/>
    <col min="10010" max="10010" width="8.42578125" style="70" customWidth="1"/>
    <col min="10011" max="10011" width="7.42578125" style="70" customWidth="1"/>
    <col min="10012" max="10012" width="9.85546875" style="70" customWidth="1"/>
    <col min="10013" max="10013" width="7.5703125" style="70" customWidth="1"/>
    <col min="10014" max="10014" width="9.7109375" style="70" customWidth="1"/>
    <col min="10015" max="10015" width="9.28515625" style="70" bestFit="1" customWidth="1"/>
    <col min="10016" max="10016" width="7.5703125" style="70" customWidth="1"/>
    <col min="10017" max="10018" width="10.85546875" style="70" bestFit="1" customWidth="1"/>
    <col min="10019" max="10240" width="9.140625" style="70"/>
    <col min="10241" max="10241" width="5.42578125" style="70" customWidth="1"/>
    <col min="10242" max="10242" width="14.85546875" style="70" customWidth="1"/>
    <col min="10243" max="10243" width="9.85546875" style="70" customWidth="1"/>
    <col min="10244" max="10244" width="9.140625" style="70" customWidth="1"/>
    <col min="10245" max="10245" width="6.5703125" style="70" customWidth="1"/>
    <col min="10246" max="10247" width="7.140625" style="70" customWidth="1"/>
    <col min="10248" max="10248" width="6.140625" style="70" customWidth="1"/>
    <col min="10249" max="10249" width="6.5703125" style="70" customWidth="1"/>
    <col min="10250" max="10250" width="6.7109375" style="70" customWidth="1"/>
    <col min="10251" max="10251" width="6.5703125" style="70" customWidth="1"/>
    <col min="10252" max="10252" width="5.42578125" style="70" customWidth="1"/>
    <col min="10253" max="10253" width="7.42578125" style="70" customWidth="1"/>
    <col min="10254" max="10254" width="7.140625" style="70" customWidth="1"/>
    <col min="10255" max="10255" width="6" style="70" customWidth="1"/>
    <col min="10256" max="10256" width="5.5703125" style="70" customWidth="1"/>
    <col min="10257" max="10257" width="6.140625" style="70" customWidth="1"/>
    <col min="10258" max="10258" width="7.140625" style="70" customWidth="1"/>
    <col min="10259" max="10259" width="6.140625" style="70" customWidth="1"/>
    <col min="10260" max="10265" width="8.28515625" style="70" customWidth="1"/>
    <col min="10266" max="10266" width="8.42578125" style="70" customWidth="1"/>
    <col min="10267" max="10267" width="7.42578125" style="70" customWidth="1"/>
    <col min="10268" max="10268" width="9.85546875" style="70" customWidth="1"/>
    <col min="10269" max="10269" width="7.5703125" style="70" customWidth="1"/>
    <col min="10270" max="10270" width="9.7109375" style="70" customWidth="1"/>
    <col min="10271" max="10271" width="9.28515625" style="70" bestFit="1" customWidth="1"/>
    <col min="10272" max="10272" width="7.5703125" style="70" customWidth="1"/>
    <col min="10273" max="10274" width="10.85546875" style="70" bestFit="1" customWidth="1"/>
    <col min="10275" max="10496" width="9.140625" style="70"/>
    <col min="10497" max="10497" width="5.42578125" style="70" customWidth="1"/>
    <col min="10498" max="10498" width="14.85546875" style="70" customWidth="1"/>
    <col min="10499" max="10499" width="9.85546875" style="70" customWidth="1"/>
    <col min="10500" max="10500" width="9.140625" style="70" customWidth="1"/>
    <col min="10501" max="10501" width="6.5703125" style="70" customWidth="1"/>
    <col min="10502" max="10503" width="7.140625" style="70" customWidth="1"/>
    <col min="10504" max="10504" width="6.140625" style="70" customWidth="1"/>
    <col min="10505" max="10505" width="6.5703125" style="70" customWidth="1"/>
    <col min="10506" max="10506" width="6.7109375" style="70" customWidth="1"/>
    <col min="10507" max="10507" width="6.5703125" style="70" customWidth="1"/>
    <col min="10508" max="10508" width="5.42578125" style="70" customWidth="1"/>
    <col min="10509" max="10509" width="7.42578125" style="70" customWidth="1"/>
    <col min="10510" max="10510" width="7.140625" style="70" customWidth="1"/>
    <col min="10511" max="10511" width="6" style="70" customWidth="1"/>
    <col min="10512" max="10512" width="5.5703125" style="70" customWidth="1"/>
    <col min="10513" max="10513" width="6.140625" style="70" customWidth="1"/>
    <col min="10514" max="10514" width="7.140625" style="70" customWidth="1"/>
    <col min="10515" max="10515" width="6.140625" style="70" customWidth="1"/>
    <col min="10516" max="10521" width="8.28515625" style="70" customWidth="1"/>
    <col min="10522" max="10522" width="8.42578125" style="70" customWidth="1"/>
    <col min="10523" max="10523" width="7.42578125" style="70" customWidth="1"/>
    <col min="10524" max="10524" width="9.85546875" style="70" customWidth="1"/>
    <col min="10525" max="10525" width="7.5703125" style="70" customWidth="1"/>
    <col min="10526" max="10526" width="9.7109375" style="70" customWidth="1"/>
    <col min="10527" max="10527" width="9.28515625" style="70" bestFit="1" customWidth="1"/>
    <col min="10528" max="10528" width="7.5703125" style="70" customWidth="1"/>
    <col min="10529" max="10530" width="10.85546875" style="70" bestFit="1" customWidth="1"/>
    <col min="10531" max="10752" width="9.140625" style="70"/>
    <col min="10753" max="10753" width="5.42578125" style="70" customWidth="1"/>
    <col min="10754" max="10754" width="14.85546875" style="70" customWidth="1"/>
    <col min="10755" max="10755" width="9.85546875" style="70" customWidth="1"/>
    <col min="10756" max="10756" width="9.140625" style="70" customWidth="1"/>
    <col min="10757" max="10757" width="6.5703125" style="70" customWidth="1"/>
    <col min="10758" max="10759" width="7.140625" style="70" customWidth="1"/>
    <col min="10760" max="10760" width="6.140625" style="70" customWidth="1"/>
    <col min="10761" max="10761" width="6.5703125" style="70" customWidth="1"/>
    <col min="10762" max="10762" width="6.7109375" style="70" customWidth="1"/>
    <col min="10763" max="10763" width="6.5703125" style="70" customWidth="1"/>
    <col min="10764" max="10764" width="5.42578125" style="70" customWidth="1"/>
    <col min="10765" max="10765" width="7.42578125" style="70" customWidth="1"/>
    <col min="10766" max="10766" width="7.140625" style="70" customWidth="1"/>
    <col min="10767" max="10767" width="6" style="70" customWidth="1"/>
    <col min="10768" max="10768" width="5.5703125" style="70" customWidth="1"/>
    <col min="10769" max="10769" width="6.140625" style="70" customWidth="1"/>
    <col min="10770" max="10770" width="7.140625" style="70" customWidth="1"/>
    <col min="10771" max="10771" width="6.140625" style="70" customWidth="1"/>
    <col min="10772" max="10777" width="8.28515625" style="70" customWidth="1"/>
    <col min="10778" max="10778" width="8.42578125" style="70" customWidth="1"/>
    <col min="10779" max="10779" width="7.42578125" style="70" customWidth="1"/>
    <col min="10780" max="10780" width="9.85546875" style="70" customWidth="1"/>
    <col min="10781" max="10781" width="7.5703125" style="70" customWidth="1"/>
    <col min="10782" max="10782" width="9.7109375" style="70" customWidth="1"/>
    <col min="10783" max="10783" width="9.28515625" style="70" bestFit="1" customWidth="1"/>
    <col min="10784" max="10784" width="7.5703125" style="70" customWidth="1"/>
    <col min="10785" max="10786" width="10.85546875" style="70" bestFit="1" customWidth="1"/>
    <col min="10787" max="11008" width="9.140625" style="70"/>
    <col min="11009" max="11009" width="5.42578125" style="70" customWidth="1"/>
    <col min="11010" max="11010" width="14.85546875" style="70" customWidth="1"/>
    <col min="11011" max="11011" width="9.85546875" style="70" customWidth="1"/>
    <col min="11012" max="11012" width="9.140625" style="70" customWidth="1"/>
    <col min="11013" max="11013" width="6.5703125" style="70" customWidth="1"/>
    <col min="11014" max="11015" width="7.140625" style="70" customWidth="1"/>
    <col min="11016" max="11016" width="6.140625" style="70" customWidth="1"/>
    <col min="11017" max="11017" width="6.5703125" style="70" customWidth="1"/>
    <col min="11018" max="11018" width="6.7109375" style="70" customWidth="1"/>
    <col min="11019" max="11019" width="6.5703125" style="70" customWidth="1"/>
    <col min="11020" max="11020" width="5.42578125" style="70" customWidth="1"/>
    <col min="11021" max="11021" width="7.42578125" style="70" customWidth="1"/>
    <col min="11022" max="11022" width="7.140625" style="70" customWidth="1"/>
    <col min="11023" max="11023" width="6" style="70" customWidth="1"/>
    <col min="11024" max="11024" width="5.5703125" style="70" customWidth="1"/>
    <col min="11025" max="11025" width="6.140625" style="70" customWidth="1"/>
    <col min="11026" max="11026" width="7.140625" style="70" customWidth="1"/>
    <col min="11027" max="11027" width="6.140625" style="70" customWidth="1"/>
    <col min="11028" max="11033" width="8.28515625" style="70" customWidth="1"/>
    <col min="11034" max="11034" width="8.42578125" style="70" customWidth="1"/>
    <col min="11035" max="11035" width="7.42578125" style="70" customWidth="1"/>
    <col min="11036" max="11036" width="9.85546875" style="70" customWidth="1"/>
    <col min="11037" max="11037" width="7.5703125" style="70" customWidth="1"/>
    <col min="11038" max="11038" width="9.7109375" style="70" customWidth="1"/>
    <col min="11039" max="11039" width="9.28515625" style="70" bestFit="1" customWidth="1"/>
    <col min="11040" max="11040" width="7.5703125" style="70" customWidth="1"/>
    <col min="11041" max="11042" width="10.85546875" style="70" bestFit="1" customWidth="1"/>
    <col min="11043" max="11264" width="9.140625" style="70"/>
    <col min="11265" max="11265" width="5.42578125" style="70" customWidth="1"/>
    <col min="11266" max="11266" width="14.85546875" style="70" customWidth="1"/>
    <col min="11267" max="11267" width="9.85546875" style="70" customWidth="1"/>
    <col min="11268" max="11268" width="9.140625" style="70" customWidth="1"/>
    <col min="11269" max="11269" width="6.5703125" style="70" customWidth="1"/>
    <col min="11270" max="11271" width="7.140625" style="70" customWidth="1"/>
    <col min="11272" max="11272" width="6.140625" style="70" customWidth="1"/>
    <col min="11273" max="11273" width="6.5703125" style="70" customWidth="1"/>
    <col min="11274" max="11274" width="6.7109375" style="70" customWidth="1"/>
    <col min="11275" max="11275" width="6.5703125" style="70" customWidth="1"/>
    <col min="11276" max="11276" width="5.42578125" style="70" customWidth="1"/>
    <col min="11277" max="11277" width="7.42578125" style="70" customWidth="1"/>
    <col min="11278" max="11278" width="7.140625" style="70" customWidth="1"/>
    <col min="11279" max="11279" width="6" style="70" customWidth="1"/>
    <col min="11280" max="11280" width="5.5703125" style="70" customWidth="1"/>
    <col min="11281" max="11281" width="6.140625" style="70" customWidth="1"/>
    <col min="11282" max="11282" width="7.140625" style="70" customWidth="1"/>
    <col min="11283" max="11283" width="6.140625" style="70" customWidth="1"/>
    <col min="11284" max="11289" width="8.28515625" style="70" customWidth="1"/>
    <col min="11290" max="11290" width="8.42578125" style="70" customWidth="1"/>
    <col min="11291" max="11291" width="7.42578125" style="70" customWidth="1"/>
    <col min="11292" max="11292" width="9.85546875" style="70" customWidth="1"/>
    <col min="11293" max="11293" width="7.5703125" style="70" customWidth="1"/>
    <col min="11294" max="11294" width="9.7109375" style="70" customWidth="1"/>
    <col min="11295" max="11295" width="9.28515625" style="70" bestFit="1" customWidth="1"/>
    <col min="11296" max="11296" width="7.5703125" style="70" customWidth="1"/>
    <col min="11297" max="11298" width="10.85546875" style="70" bestFit="1" customWidth="1"/>
    <col min="11299" max="11520" width="9.140625" style="70"/>
    <col min="11521" max="11521" width="5.42578125" style="70" customWidth="1"/>
    <col min="11522" max="11522" width="14.85546875" style="70" customWidth="1"/>
    <col min="11523" max="11523" width="9.85546875" style="70" customWidth="1"/>
    <col min="11524" max="11524" width="9.140625" style="70" customWidth="1"/>
    <col min="11525" max="11525" width="6.5703125" style="70" customWidth="1"/>
    <col min="11526" max="11527" width="7.140625" style="70" customWidth="1"/>
    <col min="11528" max="11528" width="6.140625" style="70" customWidth="1"/>
    <col min="11529" max="11529" width="6.5703125" style="70" customWidth="1"/>
    <col min="11530" max="11530" width="6.7109375" style="70" customWidth="1"/>
    <col min="11531" max="11531" width="6.5703125" style="70" customWidth="1"/>
    <col min="11532" max="11532" width="5.42578125" style="70" customWidth="1"/>
    <col min="11533" max="11533" width="7.42578125" style="70" customWidth="1"/>
    <col min="11534" max="11534" width="7.140625" style="70" customWidth="1"/>
    <col min="11535" max="11535" width="6" style="70" customWidth="1"/>
    <col min="11536" max="11536" width="5.5703125" style="70" customWidth="1"/>
    <col min="11537" max="11537" width="6.140625" style="70" customWidth="1"/>
    <col min="11538" max="11538" width="7.140625" style="70" customWidth="1"/>
    <col min="11539" max="11539" width="6.140625" style="70" customWidth="1"/>
    <col min="11540" max="11545" width="8.28515625" style="70" customWidth="1"/>
    <col min="11546" max="11546" width="8.42578125" style="70" customWidth="1"/>
    <col min="11547" max="11547" width="7.42578125" style="70" customWidth="1"/>
    <col min="11548" max="11548" width="9.85546875" style="70" customWidth="1"/>
    <col min="11549" max="11549" width="7.5703125" style="70" customWidth="1"/>
    <col min="11550" max="11550" width="9.7109375" style="70" customWidth="1"/>
    <col min="11551" max="11551" width="9.28515625" style="70" bestFit="1" customWidth="1"/>
    <col min="11552" max="11552" width="7.5703125" style="70" customWidth="1"/>
    <col min="11553" max="11554" width="10.85546875" style="70" bestFit="1" customWidth="1"/>
    <col min="11555" max="11776" width="9.140625" style="70"/>
    <col min="11777" max="11777" width="5.42578125" style="70" customWidth="1"/>
    <col min="11778" max="11778" width="14.85546875" style="70" customWidth="1"/>
    <col min="11779" max="11779" width="9.85546875" style="70" customWidth="1"/>
    <col min="11780" max="11780" width="9.140625" style="70" customWidth="1"/>
    <col min="11781" max="11781" width="6.5703125" style="70" customWidth="1"/>
    <col min="11782" max="11783" width="7.140625" style="70" customWidth="1"/>
    <col min="11784" max="11784" width="6.140625" style="70" customWidth="1"/>
    <col min="11785" max="11785" width="6.5703125" style="70" customWidth="1"/>
    <col min="11786" max="11786" width="6.7109375" style="70" customWidth="1"/>
    <col min="11787" max="11787" width="6.5703125" style="70" customWidth="1"/>
    <col min="11788" max="11788" width="5.42578125" style="70" customWidth="1"/>
    <col min="11789" max="11789" width="7.42578125" style="70" customWidth="1"/>
    <col min="11790" max="11790" width="7.140625" style="70" customWidth="1"/>
    <col min="11791" max="11791" width="6" style="70" customWidth="1"/>
    <col min="11792" max="11792" width="5.5703125" style="70" customWidth="1"/>
    <col min="11793" max="11793" width="6.140625" style="70" customWidth="1"/>
    <col min="11794" max="11794" width="7.140625" style="70" customWidth="1"/>
    <col min="11795" max="11795" width="6.140625" style="70" customWidth="1"/>
    <col min="11796" max="11801" width="8.28515625" style="70" customWidth="1"/>
    <col min="11802" max="11802" width="8.42578125" style="70" customWidth="1"/>
    <col min="11803" max="11803" width="7.42578125" style="70" customWidth="1"/>
    <col min="11804" max="11804" width="9.85546875" style="70" customWidth="1"/>
    <col min="11805" max="11805" width="7.5703125" style="70" customWidth="1"/>
    <col min="11806" max="11806" width="9.7109375" style="70" customWidth="1"/>
    <col min="11807" max="11807" width="9.28515625" style="70" bestFit="1" customWidth="1"/>
    <col min="11808" max="11808" width="7.5703125" style="70" customWidth="1"/>
    <col min="11809" max="11810" width="10.85546875" style="70" bestFit="1" customWidth="1"/>
    <col min="11811" max="12032" width="9.140625" style="70"/>
    <col min="12033" max="12033" width="5.42578125" style="70" customWidth="1"/>
    <col min="12034" max="12034" width="14.85546875" style="70" customWidth="1"/>
    <col min="12035" max="12035" width="9.85546875" style="70" customWidth="1"/>
    <col min="12036" max="12036" width="9.140625" style="70" customWidth="1"/>
    <col min="12037" max="12037" width="6.5703125" style="70" customWidth="1"/>
    <col min="12038" max="12039" width="7.140625" style="70" customWidth="1"/>
    <col min="12040" max="12040" width="6.140625" style="70" customWidth="1"/>
    <col min="12041" max="12041" width="6.5703125" style="70" customWidth="1"/>
    <col min="12042" max="12042" width="6.7109375" style="70" customWidth="1"/>
    <col min="12043" max="12043" width="6.5703125" style="70" customWidth="1"/>
    <col min="12044" max="12044" width="5.42578125" style="70" customWidth="1"/>
    <col min="12045" max="12045" width="7.42578125" style="70" customWidth="1"/>
    <col min="12046" max="12046" width="7.140625" style="70" customWidth="1"/>
    <col min="12047" max="12047" width="6" style="70" customWidth="1"/>
    <col min="12048" max="12048" width="5.5703125" style="70" customWidth="1"/>
    <col min="12049" max="12049" width="6.140625" style="70" customWidth="1"/>
    <col min="12050" max="12050" width="7.140625" style="70" customWidth="1"/>
    <col min="12051" max="12051" width="6.140625" style="70" customWidth="1"/>
    <col min="12052" max="12057" width="8.28515625" style="70" customWidth="1"/>
    <col min="12058" max="12058" width="8.42578125" style="70" customWidth="1"/>
    <col min="12059" max="12059" width="7.42578125" style="70" customWidth="1"/>
    <col min="12060" max="12060" width="9.85546875" style="70" customWidth="1"/>
    <col min="12061" max="12061" width="7.5703125" style="70" customWidth="1"/>
    <col min="12062" max="12062" width="9.7109375" style="70" customWidth="1"/>
    <col min="12063" max="12063" width="9.28515625" style="70" bestFit="1" customWidth="1"/>
    <col min="12064" max="12064" width="7.5703125" style="70" customWidth="1"/>
    <col min="12065" max="12066" width="10.85546875" style="70" bestFit="1" customWidth="1"/>
    <col min="12067" max="12288" width="9.140625" style="70"/>
    <col min="12289" max="12289" width="5.42578125" style="70" customWidth="1"/>
    <col min="12290" max="12290" width="14.85546875" style="70" customWidth="1"/>
    <col min="12291" max="12291" width="9.85546875" style="70" customWidth="1"/>
    <col min="12292" max="12292" width="9.140625" style="70" customWidth="1"/>
    <col min="12293" max="12293" width="6.5703125" style="70" customWidth="1"/>
    <col min="12294" max="12295" width="7.140625" style="70" customWidth="1"/>
    <col min="12296" max="12296" width="6.140625" style="70" customWidth="1"/>
    <col min="12297" max="12297" width="6.5703125" style="70" customWidth="1"/>
    <col min="12298" max="12298" width="6.7109375" style="70" customWidth="1"/>
    <col min="12299" max="12299" width="6.5703125" style="70" customWidth="1"/>
    <col min="12300" max="12300" width="5.42578125" style="70" customWidth="1"/>
    <col min="12301" max="12301" width="7.42578125" style="70" customWidth="1"/>
    <col min="12302" max="12302" width="7.140625" style="70" customWidth="1"/>
    <col min="12303" max="12303" width="6" style="70" customWidth="1"/>
    <col min="12304" max="12304" width="5.5703125" style="70" customWidth="1"/>
    <col min="12305" max="12305" width="6.140625" style="70" customWidth="1"/>
    <col min="12306" max="12306" width="7.140625" style="70" customWidth="1"/>
    <col min="12307" max="12307" width="6.140625" style="70" customWidth="1"/>
    <col min="12308" max="12313" width="8.28515625" style="70" customWidth="1"/>
    <col min="12314" max="12314" width="8.42578125" style="70" customWidth="1"/>
    <col min="12315" max="12315" width="7.42578125" style="70" customWidth="1"/>
    <col min="12316" max="12316" width="9.85546875" style="70" customWidth="1"/>
    <col min="12317" max="12317" width="7.5703125" style="70" customWidth="1"/>
    <col min="12318" max="12318" width="9.7109375" style="70" customWidth="1"/>
    <col min="12319" max="12319" width="9.28515625" style="70" bestFit="1" customWidth="1"/>
    <col min="12320" max="12320" width="7.5703125" style="70" customWidth="1"/>
    <col min="12321" max="12322" width="10.85546875" style="70" bestFit="1" customWidth="1"/>
    <col min="12323" max="12544" width="9.140625" style="70"/>
    <col min="12545" max="12545" width="5.42578125" style="70" customWidth="1"/>
    <col min="12546" max="12546" width="14.85546875" style="70" customWidth="1"/>
    <col min="12547" max="12547" width="9.85546875" style="70" customWidth="1"/>
    <col min="12548" max="12548" width="9.140625" style="70" customWidth="1"/>
    <col min="12549" max="12549" width="6.5703125" style="70" customWidth="1"/>
    <col min="12550" max="12551" width="7.140625" style="70" customWidth="1"/>
    <col min="12552" max="12552" width="6.140625" style="70" customWidth="1"/>
    <col min="12553" max="12553" width="6.5703125" style="70" customWidth="1"/>
    <col min="12554" max="12554" width="6.7109375" style="70" customWidth="1"/>
    <col min="12555" max="12555" width="6.5703125" style="70" customWidth="1"/>
    <col min="12556" max="12556" width="5.42578125" style="70" customWidth="1"/>
    <col min="12557" max="12557" width="7.42578125" style="70" customWidth="1"/>
    <col min="12558" max="12558" width="7.140625" style="70" customWidth="1"/>
    <col min="12559" max="12559" width="6" style="70" customWidth="1"/>
    <col min="12560" max="12560" width="5.5703125" style="70" customWidth="1"/>
    <col min="12561" max="12561" width="6.140625" style="70" customWidth="1"/>
    <col min="12562" max="12562" width="7.140625" style="70" customWidth="1"/>
    <col min="12563" max="12563" width="6.140625" style="70" customWidth="1"/>
    <col min="12564" max="12569" width="8.28515625" style="70" customWidth="1"/>
    <col min="12570" max="12570" width="8.42578125" style="70" customWidth="1"/>
    <col min="12571" max="12571" width="7.42578125" style="70" customWidth="1"/>
    <col min="12572" max="12572" width="9.85546875" style="70" customWidth="1"/>
    <col min="12573" max="12573" width="7.5703125" style="70" customWidth="1"/>
    <col min="12574" max="12574" width="9.7109375" style="70" customWidth="1"/>
    <col min="12575" max="12575" width="9.28515625" style="70" bestFit="1" customWidth="1"/>
    <col min="12576" max="12576" width="7.5703125" style="70" customWidth="1"/>
    <col min="12577" max="12578" width="10.85546875" style="70" bestFit="1" customWidth="1"/>
    <col min="12579" max="12800" width="9.140625" style="70"/>
    <col min="12801" max="12801" width="5.42578125" style="70" customWidth="1"/>
    <col min="12802" max="12802" width="14.85546875" style="70" customWidth="1"/>
    <col min="12803" max="12803" width="9.85546875" style="70" customWidth="1"/>
    <col min="12804" max="12804" width="9.140625" style="70" customWidth="1"/>
    <col min="12805" max="12805" width="6.5703125" style="70" customWidth="1"/>
    <col min="12806" max="12807" width="7.140625" style="70" customWidth="1"/>
    <col min="12808" max="12808" width="6.140625" style="70" customWidth="1"/>
    <col min="12809" max="12809" width="6.5703125" style="70" customWidth="1"/>
    <col min="12810" max="12810" width="6.7109375" style="70" customWidth="1"/>
    <col min="12811" max="12811" width="6.5703125" style="70" customWidth="1"/>
    <col min="12812" max="12812" width="5.42578125" style="70" customWidth="1"/>
    <col min="12813" max="12813" width="7.42578125" style="70" customWidth="1"/>
    <col min="12814" max="12814" width="7.140625" style="70" customWidth="1"/>
    <col min="12815" max="12815" width="6" style="70" customWidth="1"/>
    <col min="12816" max="12816" width="5.5703125" style="70" customWidth="1"/>
    <col min="12817" max="12817" width="6.140625" style="70" customWidth="1"/>
    <col min="12818" max="12818" width="7.140625" style="70" customWidth="1"/>
    <col min="12819" max="12819" width="6.140625" style="70" customWidth="1"/>
    <col min="12820" max="12825" width="8.28515625" style="70" customWidth="1"/>
    <col min="12826" max="12826" width="8.42578125" style="70" customWidth="1"/>
    <col min="12827" max="12827" width="7.42578125" style="70" customWidth="1"/>
    <col min="12828" max="12828" width="9.85546875" style="70" customWidth="1"/>
    <col min="12829" max="12829" width="7.5703125" style="70" customWidth="1"/>
    <col min="12830" max="12830" width="9.7109375" style="70" customWidth="1"/>
    <col min="12831" max="12831" width="9.28515625" style="70" bestFit="1" customWidth="1"/>
    <col min="12832" max="12832" width="7.5703125" style="70" customWidth="1"/>
    <col min="12833" max="12834" width="10.85546875" style="70" bestFit="1" customWidth="1"/>
    <col min="12835" max="13056" width="9.140625" style="70"/>
    <col min="13057" max="13057" width="5.42578125" style="70" customWidth="1"/>
    <col min="13058" max="13058" width="14.85546875" style="70" customWidth="1"/>
    <col min="13059" max="13059" width="9.85546875" style="70" customWidth="1"/>
    <col min="13060" max="13060" width="9.140625" style="70" customWidth="1"/>
    <col min="13061" max="13061" width="6.5703125" style="70" customWidth="1"/>
    <col min="13062" max="13063" width="7.140625" style="70" customWidth="1"/>
    <col min="13064" max="13064" width="6.140625" style="70" customWidth="1"/>
    <col min="13065" max="13065" width="6.5703125" style="70" customWidth="1"/>
    <col min="13066" max="13066" width="6.7109375" style="70" customWidth="1"/>
    <col min="13067" max="13067" width="6.5703125" style="70" customWidth="1"/>
    <col min="13068" max="13068" width="5.42578125" style="70" customWidth="1"/>
    <col min="13069" max="13069" width="7.42578125" style="70" customWidth="1"/>
    <col min="13070" max="13070" width="7.140625" style="70" customWidth="1"/>
    <col min="13071" max="13071" width="6" style="70" customWidth="1"/>
    <col min="13072" max="13072" width="5.5703125" style="70" customWidth="1"/>
    <col min="13073" max="13073" width="6.140625" style="70" customWidth="1"/>
    <col min="13074" max="13074" width="7.140625" style="70" customWidth="1"/>
    <col min="13075" max="13075" width="6.140625" style="70" customWidth="1"/>
    <col min="13076" max="13081" width="8.28515625" style="70" customWidth="1"/>
    <col min="13082" max="13082" width="8.42578125" style="70" customWidth="1"/>
    <col min="13083" max="13083" width="7.42578125" style="70" customWidth="1"/>
    <col min="13084" max="13084" width="9.85546875" style="70" customWidth="1"/>
    <col min="13085" max="13085" width="7.5703125" style="70" customWidth="1"/>
    <col min="13086" max="13086" width="9.7109375" style="70" customWidth="1"/>
    <col min="13087" max="13087" width="9.28515625" style="70" bestFit="1" customWidth="1"/>
    <col min="13088" max="13088" width="7.5703125" style="70" customWidth="1"/>
    <col min="13089" max="13090" width="10.85546875" style="70" bestFit="1" customWidth="1"/>
    <col min="13091" max="13312" width="9.140625" style="70"/>
    <col min="13313" max="13313" width="5.42578125" style="70" customWidth="1"/>
    <col min="13314" max="13314" width="14.85546875" style="70" customWidth="1"/>
    <col min="13315" max="13315" width="9.85546875" style="70" customWidth="1"/>
    <col min="13316" max="13316" width="9.140625" style="70" customWidth="1"/>
    <col min="13317" max="13317" width="6.5703125" style="70" customWidth="1"/>
    <col min="13318" max="13319" width="7.140625" style="70" customWidth="1"/>
    <col min="13320" max="13320" width="6.140625" style="70" customWidth="1"/>
    <col min="13321" max="13321" width="6.5703125" style="70" customWidth="1"/>
    <col min="13322" max="13322" width="6.7109375" style="70" customWidth="1"/>
    <col min="13323" max="13323" width="6.5703125" style="70" customWidth="1"/>
    <col min="13324" max="13324" width="5.42578125" style="70" customWidth="1"/>
    <col min="13325" max="13325" width="7.42578125" style="70" customWidth="1"/>
    <col min="13326" max="13326" width="7.140625" style="70" customWidth="1"/>
    <col min="13327" max="13327" width="6" style="70" customWidth="1"/>
    <col min="13328" max="13328" width="5.5703125" style="70" customWidth="1"/>
    <col min="13329" max="13329" width="6.140625" style="70" customWidth="1"/>
    <col min="13330" max="13330" width="7.140625" style="70" customWidth="1"/>
    <col min="13331" max="13331" width="6.140625" style="70" customWidth="1"/>
    <col min="13332" max="13337" width="8.28515625" style="70" customWidth="1"/>
    <col min="13338" max="13338" width="8.42578125" style="70" customWidth="1"/>
    <col min="13339" max="13339" width="7.42578125" style="70" customWidth="1"/>
    <col min="13340" max="13340" width="9.85546875" style="70" customWidth="1"/>
    <col min="13341" max="13341" width="7.5703125" style="70" customWidth="1"/>
    <col min="13342" max="13342" width="9.7109375" style="70" customWidth="1"/>
    <col min="13343" max="13343" width="9.28515625" style="70" bestFit="1" customWidth="1"/>
    <col min="13344" max="13344" width="7.5703125" style="70" customWidth="1"/>
    <col min="13345" max="13346" width="10.85546875" style="70" bestFit="1" customWidth="1"/>
    <col min="13347" max="13568" width="9.140625" style="70"/>
    <col min="13569" max="13569" width="5.42578125" style="70" customWidth="1"/>
    <col min="13570" max="13570" width="14.85546875" style="70" customWidth="1"/>
    <col min="13571" max="13571" width="9.85546875" style="70" customWidth="1"/>
    <col min="13572" max="13572" width="9.140625" style="70" customWidth="1"/>
    <col min="13573" max="13573" width="6.5703125" style="70" customWidth="1"/>
    <col min="13574" max="13575" width="7.140625" style="70" customWidth="1"/>
    <col min="13576" max="13576" width="6.140625" style="70" customWidth="1"/>
    <col min="13577" max="13577" width="6.5703125" style="70" customWidth="1"/>
    <col min="13578" max="13578" width="6.7109375" style="70" customWidth="1"/>
    <col min="13579" max="13579" width="6.5703125" style="70" customWidth="1"/>
    <col min="13580" max="13580" width="5.42578125" style="70" customWidth="1"/>
    <col min="13581" max="13581" width="7.42578125" style="70" customWidth="1"/>
    <col min="13582" max="13582" width="7.140625" style="70" customWidth="1"/>
    <col min="13583" max="13583" width="6" style="70" customWidth="1"/>
    <col min="13584" max="13584" width="5.5703125" style="70" customWidth="1"/>
    <col min="13585" max="13585" width="6.140625" style="70" customWidth="1"/>
    <col min="13586" max="13586" width="7.140625" style="70" customWidth="1"/>
    <col min="13587" max="13587" width="6.140625" style="70" customWidth="1"/>
    <col min="13588" max="13593" width="8.28515625" style="70" customWidth="1"/>
    <col min="13594" max="13594" width="8.42578125" style="70" customWidth="1"/>
    <col min="13595" max="13595" width="7.42578125" style="70" customWidth="1"/>
    <col min="13596" max="13596" width="9.85546875" style="70" customWidth="1"/>
    <col min="13597" max="13597" width="7.5703125" style="70" customWidth="1"/>
    <col min="13598" max="13598" width="9.7109375" style="70" customWidth="1"/>
    <col min="13599" max="13599" width="9.28515625" style="70" bestFit="1" customWidth="1"/>
    <col min="13600" max="13600" width="7.5703125" style="70" customWidth="1"/>
    <col min="13601" max="13602" width="10.85546875" style="70" bestFit="1" customWidth="1"/>
    <col min="13603" max="13824" width="9.140625" style="70"/>
    <col min="13825" max="13825" width="5.42578125" style="70" customWidth="1"/>
    <col min="13826" max="13826" width="14.85546875" style="70" customWidth="1"/>
    <col min="13827" max="13827" width="9.85546875" style="70" customWidth="1"/>
    <col min="13828" max="13828" width="9.140625" style="70" customWidth="1"/>
    <col min="13829" max="13829" width="6.5703125" style="70" customWidth="1"/>
    <col min="13830" max="13831" width="7.140625" style="70" customWidth="1"/>
    <col min="13832" max="13832" width="6.140625" style="70" customWidth="1"/>
    <col min="13833" max="13833" width="6.5703125" style="70" customWidth="1"/>
    <col min="13834" max="13834" width="6.7109375" style="70" customWidth="1"/>
    <col min="13835" max="13835" width="6.5703125" style="70" customWidth="1"/>
    <col min="13836" max="13836" width="5.42578125" style="70" customWidth="1"/>
    <col min="13837" max="13837" width="7.42578125" style="70" customWidth="1"/>
    <col min="13838" max="13838" width="7.140625" style="70" customWidth="1"/>
    <col min="13839" max="13839" width="6" style="70" customWidth="1"/>
    <col min="13840" max="13840" width="5.5703125" style="70" customWidth="1"/>
    <col min="13841" max="13841" width="6.140625" style="70" customWidth="1"/>
    <col min="13842" max="13842" width="7.140625" style="70" customWidth="1"/>
    <col min="13843" max="13843" width="6.140625" style="70" customWidth="1"/>
    <col min="13844" max="13849" width="8.28515625" style="70" customWidth="1"/>
    <col min="13850" max="13850" width="8.42578125" style="70" customWidth="1"/>
    <col min="13851" max="13851" width="7.42578125" style="70" customWidth="1"/>
    <col min="13852" max="13852" width="9.85546875" style="70" customWidth="1"/>
    <col min="13853" max="13853" width="7.5703125" style="70" customWidth="1"/>
    <col min="13854" max="13854" width="9.7109375" style="70" customWidth="1"/>
    <col min="13855" max="13855" width="9.28515625" style="70" bestFit="1" customWidth="1"/>
    <col min="13856" max="13856" width="7.5703125" style="70" customWidth="1"/>
    <col min="13857" max="13858" width="10.85546875" style="70" bestFit="1" customWidth="1"/>
    <col min="13859" max="14080" width="9.140625" style="70"/>
    <col min="14081" max="14081" width="5.42578125" style="70" customWidth="1"/>
    <col min="14082" max="14082" width="14.85546875" style="70" customWidth="1"/>
    <col min="14083" max="14083" width="9.85546875" style="70" customWidth="1"/>
    <col min="14084" max="14084" width="9.140625" style="70" customWidth="1"/>
    <col min="14085" max="14085" width="6.5703125" style="70" customWidth="1"/>
    <col min="14086" max="14087" width="7.140625" style="70" customWidth="1"/>
    <col min="14088" max="14088" width="6.140625" style="70" customWidth="1"/>
    <col min="14089" max="14089" width="6.5703125" style="70" customWidth="1"/>
    <col min="14090" max="14090" width="6.7109375" style="70" customWidth="1"/>
    <col min="14091" max="14091" width="6.5703125" style="70" customWidth="1"/>
    <col min="14092" max="14092" width="5.42578125" style="70" customWidth="1"/>
    <col min="14093" max="14093" width="7.42578125" style="70" customWidth="1"/>
    <col min="14094" max="14094" width="7.140625" style="70" customWidth="1"/>
    <col min="14095" max="14095" width="6" style="70" customWidth="1"/>
    <col min="14096" max="14096" width="5.5703125" style="70" customWidth="1"/>
    <col min="14097" max="14097" width="6.140625" style="70" customWidth="1"/>
    <col min="14098" max="14098" width="7.140625" style="70" customWidth="1"/>
    <col min="14099" max="14099" width="6.140625" style="70" customWidth="1"/>
    <col min="14100" max="14105" width="8.28515625" style="70" customWidth="1"/>
    <col min="14106" max="14106" width="8.42578125" style="70" customWidth="1"/>
    <col min="14107" max="14107" width="7.42578125" style="70" customWidth="1"/>
    <col min="14108" max="14108" width="9.85546875" style="70" customWidth="1"/>
    <col min="14109" max="14109" width="7.5703125" style="70" customWidth="1"/>
    <col min="14110" max="14110" width="9.7109375" style="70" customWidth="1"/>
    <col min="14111" max="14111" width="9.28515625" style="70" bestFit="1" customWidth="1"/>
    <col min="14112" max="14112" width="7.5703125" style="70" customWidth="1"/>
    <col min="14113" max="14114" width="10.85546875" style="70" bestFit="1" customWidth="1"/>
    <col min="14115" max="14336" width="9.140625" style="70"/>
    <col min="14337" max="14337" width="5.42578125" style="70" customWidth="1"/>
    <col min="14338" max="14338" width="14.85546875" style="70" customWidth="1"/>
    <col min="14339" max="14339" width="9.85546875" style="70" customWidth="1"/>
    <col min="14340" max="14340" width="9.140625" style="70" customWidth="1"/>
    <col min="14341" max="14341" width="6.5703125" style="70" customWidth="1"/>
    <col min="14342" max="14343" width="7.140625" style="70" customWidth="1"/>
    <col min="14344" max="14344" width="6.140625" style="70" customWidth="1"/>
    <col min="14345" max="14345" width="6.5703125" style="70" customWidth="1"/>
    <col min="14346" max="14346" width="6.7109375" style="70" customWidth="1"/>
    <col min="14347" max="14347" width="6.5703125" style="70" customWidth="1"/>
    <col min="14348" max="14348" width="5.42578125" style="70" customWidth="1"/>
    <col min="14349" max="14349" width="7.42578125" style="70" customWidth="1"/>
    <col min="14350" max="14350" width="7.140625" style="70" customWidth="1"/>
    <col min="14351" max="14351" width="6" style="70" customWidth="1"/>
    <col min="14352" max="14352" width="5.5703125" style="70" customWidth="1"/>
    <col min="14353" max="14353" width="6.140625" style="70" customWidth="1"/>
    <col min="14354" max="14354" width="7.140625" style="70" customWidth="1"/>
    <col min="14355" max="14355" width="6.140625" style="70" customWidth="1"/>
    <col min="14356" max="14361" width="8.28515625" style="70" customWidth="1"/>
    <col min="14362" max="14362" width="8.42578125" style="70" customWidth="1"/>
    <col min="14363" max="14363" width="7.42578125" style="70" customWidth="1"/>
    <col min="14364" max="14364" width="9.85546875" style="70" customWidth="1"/>
    <col min="14365" max="14365" width="7.5703125" style="70" customWidth="1"/>
    <col min="14366" max="14366" width="9.7109375" style="70" customWidth="1"/>
    <col min="14367" max="14367" width="9.28515625" style="70" bestFit="1" customWidth="1"/>
    <col min="14368" max="14368" width="7.5703125" style="70" customWidth="1"/>
    <col min="14369" max="14370" width="10.85546875" style="70" bestFit="1" customWidth="1"/>
    <col min="14371" max="14592" width="9.140625" style="70"/>
    <col min="14593" max="14593" width="5.42578125" style="70" customWidth="1"/>
    <col min="14594" max="14594" width="14.85546875" style="70" customWidth="1"/>
    <col min="14595" max="14595" width="9.85546875" style="70" customWidth="1"/>
    <col min="14596" max="14596" width="9.140625" style="70" customWidth="1"/>
    <col min="14597" max="14597" width="6.5703125" style="70" customWidth="1"/>
    <col min="14598" max="14599" width="7.140625" style="70" customWidth="1"/>
    <col min="14600" max="14600" width="6.140625" style="70" customWidth="1"/>
    <col min="14601" max="14601" width="6.5703125" style="70" customWidth="1"/>
    <col min="14602" max="14602" width="6.7109375" style="70" customWidth="1"/>
    <col min="14603" max="14603" width="6.5703125" style="70" customWidth="1"/>
    <col min="14604" max="14604" width="5.42578125" style="70" customWidth="1"/>
    <col min="14605" max="14605" width="7.42578125" style="70" customWidth="1"/>
    <col min="14606" max="14606" width="7.140625" style="70" customWidth="1"/>
    <col min="14607" max="14607" width="6" style="70" customWidth="1"/>
    <col min="14608" max="14608" width="5.5703125" style="70" customWidth="1"/>
    <col min="14609" max="14609" width="6.140625" style="70" customWidth="1"/>
    <col min="14610" max="14610" width="7.140625" style="70" customWidth="1"/>
    <col min="14611" max="14611" width="6.140625" style="70" customWidth="1"/>
    <col min="14612" max="14617" width="8.28515625" style="70" customWidth="1"/>
    <col min="14618" max="14618" width="8.42578125" style="70" customWidth="1"/>
    <col min="14619" max="14619" width="7.42578125" style="70" customWidth="1"/>
    <col min="14620" max="14620" width="9.85546875" style="70" customWidth="1"/>
    <col min="14621" max="14621" width="7.5703125" style="70" customWidth="1"/>
    <col min="14622" max="14622" width="9.7109375" style="70" customWidth="1"/>
    <col min="14623" max="14623" width="9.28515625" style="70" bestFit="1" customWidth="1"/>
    <col min="14624" max="14624" width="7.5703125" style="70" customWidth="1"/>
    <col min="14625" max="14626" width="10.85546875" style="70" bestFit="1" customWidth="1"/>
    <col min="14627" max="14848" width="9.140625" style="70"/>
    <col min="14849" max="14849" width="5.42578125" style="70" customWidth="1"/>
    <col min="14850" max="14850" width="14.85546875" style="70" customWidth="1"/>
    <col min="14851" max="14851" width="9.85546875" style="70" customWidth="1"/>
    <col min="14852" max="14852" width="9.140625" style="70" customWidth="1"/>
    <col min="14853" max="14853" width="6.5703125" style="70" customWidth="1"/>
    <col min="14854" max="14855" width="7.140625" style="70" customWidth="1"/>
    <col min="14856" max="14856" width="6.140625" style="70" customWidth="1"/>
    <col min="14857" max="14857" width="6.5703125" style="70" customWidth="1"/>
    <col min="14858" max="14858" width="6.7109375" style="70" customWidth="1"/>
    <col min="14859" max="14859" width="6.5703125" style="70" customWidth="1"/>
    <col min="14860" max="14860" width="5.42578125" style="70" customWidth="1"/>
    <col min="14861" max="14861" width="7.42578125" style="70" customWidth="1"/>
    <col min="14862" max="14862" width="7.140625" style="70" customWidth="1"/>
    <col min="14863" max="14863" width="6" style="70" customWidth="1"/>
    <col min="14864" max="14864" width="5.5703125" style="70" customWidth="1"/>
    <col min="14865" max="14865" width="6.140625" style="70" customWidth="1"/>
    <col min="14866" max="14866" width="7.140625" style="70" customWidth="1"/>
    <col min="14867" max="14867" width="6.140625" style="70" customWidth="1"/>
    <col min="14868" max="14873" width="8.28515625" style="70" customWidth="1"/>
    <col min="14874" max="14874" width="8.42578125" style="70" customWidth="1"/>
    <col min="14875" max="14875" width="7.42578125" style="70" customWidth="1"/>
    <col min="14876" max="14876" width="9.85546875" style="70" customWidth="1"/>
    <col min="14877" max="14877" width="7.5703125" style="70" customWidth="1"/>
    <col min="14878" max="14878" width="9.7109375" style="70" customWidth="1"/>
    <col min="14879" max="14879" width="9.28515625" style="70" bestFit="1" customWidth="1"/>
    <col min="14880" max="14880" width="7.5703125" style="70" customWidth="1"/>
    <col min="14881" max="14882" width="10.85546875" style="70" bestFit="1" customWidth="1"/>
    <col min="14883" max="15104" width="9.140625" style="70"/>
    <col min="15105" max="15105" width="5.42578125" style="70" customWidth="1"/>
    <col min="15106" max="15106" width="14.85546875" style="70" customWidth="1"/>
    <col min="15107" max="15107" width="9.85546875" style="70" customWidth="1"/>
    <col min="15108" max="15108" width="9.140625" style="70" customWidth="1"/>
    <col min="15109" max="15109" width="6.5703125" style="70" customWidth="1"/>
    <col min="15110" max="15111" width="7.140625" style="70" customWidth="1"/>
    <col min="15112" max="15112" width="6.140625" style="70" customWidth="1"/>
    <col min="15113" max="15113" width="6.5703125" style="70" customWidth="1"/>
    <col min="15114" max="15114" width="6.7109375" style="70" customWidth="1"/>
    <col min="15115" max="15115" width="6.5703125" style="70" customWidth="1"/>
    <col min="15116" max="15116" width="5.42578125" style="70" customWidth="1"/>
    <col min="15117" max="15117" width="7.42578125" style="70" customWidth="1"/>
    <col min="15118" max="15118" width="7.140625" style="70" customWidth="1"/>
    <col min="15119" max="15119" width="6" style="70" customWidth="1"/>
    <col min="15120" max="15120" width="5.5703125" style="70" customWidth="1"/>
    <col min="15121" max="15121" width="6.140625" style="70" customWidth="1"/>
    <col min="15122" max="15122" width="7.140625" style="70" customWidth="1"/>
    <col min="15123" max="15123" width="6.140625" style="70" customWidth="1"/>
    <col min="15124" max="15129" width="8.28515625" style="70" customWidth="1"/>
    <col min="15130" max="15130" width="8.42578125" style="70" customWidth="1"/>
    <col min="15131" max="15131" width="7.42578125" style="70" customWidth="1"/>
    <col min="15132" max="15132" width="9.85546875" style="70" customWidth="1"/>
    <col min="15133" max="15133" width="7.5703125" style="70" customWidth="1"/>
    <col min="15134" max="15134" width="9.7109375" style="70" customWidth="1"/>
    <col min="15135" max="15135" width="9.28515625" style="70" bestFit="1" customWidth="1"/>
    <col min="15136" max="15136" width="7.5703125" style="70" customWidth="1"/>
    <col min="15137" max="15138" width="10.85546875" style="70" bestFit="1" customWidth="1"/>
    <col min="15139" max="15360" width="9.140625" style="70"/>
    <col min="15361" max="15361" width="5.42578125" style="70" customWidth="1"/>
    <col min="15362" max="15362" width="14.85546875" style="70" customWidth="1"/>
    <col min="15363" max="15363" width="9.85546875" style="70" customWidth="1"/>
    <col min="15364" max="15364" width="9.140625" style="70" customWidth="1"/>
    <col min="15365" max="15365" width="6.5703125" style="70" customWidth="1"/>
    <col min="15366" max="15367" width="7.140625" style="70" customWidth="1"/>
    <col min="15368" max="15368" width="6.140625" style="70" customWidth="1"/>
    <col min="15369" max="15369" width="6.5703125" style="70" customWidth="1"/>
    <col min="15370" max="15370" width="6.7109375" style="70" customWidth="1"/>
    <col min="15371" max="15371" width="6.5703125" style="70" customWidth="1"/>
    <col min="15372" max="15372" width="5.42578125" style="70" customWidth="1"/>
    <col min="15373" max="15373" width="7.42578125" style="70" customWidth="1"/>
    <col min="15374" max="15374" width="7.140625" style="70" customWidth="1"/>
    <col min="15375" max="15375" width="6" style="70" customWidth="1"/>
    <col min="15376" max="15376" width="5.5703125" style="70" customWidth="1"/>
    <col min="15377" max="15377" width="6.140625" style="70" customWidth="1"/>
    <col min="15378" max="15378" width="7.140625" style="70" customWidth="1"/>
    <col min="15379" max="15379" width="6.140625" style="70" customWidth="1"/>
    <col min="15380" max="15385" width="8.28515625" style="70" customWidth="1"/>
    <col min="15386" max="15386" width="8.42578125" style="70" customWidth="1"/>
    <col min="15387" max="15387" width="7.42578125" style="70" customWidth="1"/>
    <col min="15388" max="15388" width="9.85546875" style="70" customWidth="1"/>
    <col min="15389" max="15389" width="7.5703125" style="70" customWidth="1"/>
    <col min="15390" max="15390" width="9.7109375" style="70" customWidth="1"/>
    <col min="15391" max="15391" width="9.28515625" style="70" bestFit="1" customWidth="1"/>
    <col min="15392" max="15392" width="7.5703125" style="70" customWidth="1"/>
    <col min="15393" max="15394" width="10.85546875" style="70" bestFit="1" customWidth="1"/>
    <col min="15395" max="15616" width="9.140625" style="70"/>
    <col min="15617" max="15617" width="5.42578125" style="70" customWidth="1"/>
    <col min="15618" max="15618" width="14.85546875" style="70" customWidth="1"/>
    <col min="15619" max="15619" width="9.85546875" style="70" customWidth="1"/>
    <col min="15620" max="15620" width="9.140625" style="70" customWidth="1"/>
    <col min="15621" max="15621" width="6.5703125" style="70" customWidth="1"/>
    <col min="15622" max="15623" width="7.140625" style="70" customWidth="1"/>
    <col min="15624" max="15624" width="6.140625" style="70" customWidth="1"/>
    <col min="15625" max="15625" width="6.5703125" style="70" customWidth="1"/>
    <col min="15626" max="15626" width="6.7109375" style="70" customWidth="1"/>
    <col min="15627" max="15627" width="6.5703125" style="70" customWidth="1"/>
    <col min="15628" max="15628" width="5.42578125" style="70" customWidth="1"/>
    <col min="15629" max="15629" width="7.42578125" style="70" customWidth="1"/>
    <col min="15630" max="15630" width="7.140625" style="70" customWidth="1"/>
    <col min="15631" max="15631" width="6" style="70" customWidth="1"/>
    <col min="15632" max="15632" width="5.5703125" style="70" customWidth="1"/>
    <col min="15633" max="15633" width="6.140625" style="70" customWidth="1"/>
    <col min="15634" max="15634" width="7.140625" style="70" customWidth="1"/>
    <col min="15635" max="15635" width="6.140625" style="70" customWidth="1"/>
    <col min="15636" max="15641" width="8.28515625" style="70" customWidth="1"/>
    <col min="15642" max="15642" width="8.42578125" style="70" customWidth="1"/>
    <col min="15643" max="15643" width="7.42578125" style="70" customWidth="1"/>
    <col min="15644" max="15644" width="9.85546875" style="70" customWidth="1"/>
    <col min="15645" max="15645" width="7.5703125" style="70" customWidth="1"/>
    <col min="15646" max="15646" width="9.7109375" style="70" customWidth="1"/>
    <col min="15647" max="15647" width="9.28515625" style="70" bestFit="1" customWidth="1"/>
    <col min="15648" max="15648" width="7.5703125" style="70" customWidth="1"/>
    <col min="15649" max="15650" width="10.85546875" style="70" bestFit="1" customWidth="1"/>
    <col min="15651" max="15872" width="9.140625" style="70"/>
    <col min="15873" max="15873" width="5.42578125" style="70" customWidth="1"/>
    <col min="15874" max="15874" width="14.85546875" style="70" customWidth="1"/>
    <col min="15875" max="15875" width="9.85546875" style="70" customWidth="1"/>
    <col min="15876" max="15876" width="9.140625" style="70" customWidth="1"/>
    <col min="15877" max="15877" width="6.5703125" style="70" customWidth="1"/>
    <col min="15878" max="15879" width="7.140625" style="70" customWidth="1"/>
    <col min="15880" max="15880" width="6.140625" style="70" customWidth="1"/>
    <col min="15881" max="15881" width="6.5703125" style="70" customWidth="1"/>
    <col min="15882" max="15882" width="6.7109375" style="70" customWidth="1"/>
    <col min="15883" max="15883" width="6.5703125" style="70" customWidth="1"/>
    <col min="15884" max="15884" width="5.42578125" style="70" customWidth="1"/>
    <col min="15885" max="15885" width="7.42578125" style="70" customWidth="1"/>
    <col min="15886" max="15886" width="7.140625" style="70" customWidth="1"/>
    <col min="15887" max="15887" width="6" style="70" customWidth="1"/>
    <col min="15888" max="15888" width="5.5703125" style="70" customWidth="1"/>
    <col min="15889" max="15889" width="6.140625" style="70" customWidth="1"/>
    <col min="15890" max="15890" width="7.140625" style="70" customWidth="1"/>
    <col min="15891" max="15891" width="6.140625" style="70" customWidth="1"/>
    <col min="15892" max="15897" width="8.28515625" style="70" customWidth="1"/>
    <col min="15898" max="15898" width="8.42578125" style="70" customWidth="1"/>
    <col min="15899" max="15899" width="7.42578125" style="70" customWidth="1"/>
    <col min="15900" max="15900" width="9.85546875" style="70" customWidth="1"/>
    <col min="15901" max="15901" width="7.5703125" style="70" customWidth="1"/>
    <col min="15902" max="15902" width="9.7109375" style="70" customWidth="1"/>
    <col min="15903" max="15903" width="9.28515625" style="70" bestFit="1" customWidth="1"/>
    <col min="15904" max="15904" width="7.5703125" style="70" customWidth="1"/>
    <col min="15905" max="15906" width="10.85546875" style="70" bestFit="1" customWidth="1"/>
    <col min="15907" max="16128" width="9.140625" style="70"/>
    <col min="16129" max="16129" width="5.42578125" style="70" customWidth="1"/>
    <col min="16130" max="16130" width="14.85546875" style="70" customWidth="1"/>
    <col min="16131" max="16131" width="9.85546875" style="70" customWidth="1"/>
    <col min="16132" max="16132" width="9.140625" style="70" customWidth="1"/>
    <col min="16133" max="16133" width="6.5703125" style="70" customWidth="1"/>
    <col min="16134" max="16135" width="7.140625" style="70" customWidth="1"/>
    <col min="16136" max="16136" width="6.140625" style="70" customWidth="1"/>
    <col min="16137" max="16137" width="6.5703125" style="70" customWidth="1"/>
    <col min="16138" max="16138" width="6.7109375" style="70" customWidth="1"/>
    <col min="16139" max="16139" width="6.5703125" style="70" customWidth="1"/>
    <col min="16140" max="16140" width="5.42578125" style="70" customWidth="1"/>
    <col min="16141" max="16141" width="7.42578125" style="70" customWidth="1"/>
    <col min="16142" max="16142" width="7.140625" style="70" customWidth="1"/>
    <col min="16143" max="16143" width="6" style="70" customWidth="1"/>
    <col min="16144" max="16144" width="5.5703125" style="70" customWidth="1"/>
    <col min="16145" max="16145" width="6.140625" style="70" customWidth="1"/>
    <col min="16146" max="16146" width="7.140625" style="70" customWidth="1"/>
    <col min="16147" max="16147" width="6.140625" style="70" customWidth="1"/>
    <col min="16148" max="16153" width="8.28515625" style="70" customWidth="1"/>
    <col min="16154" max="16154" width="8.42578125" style="70" customWidth="1"/>
    <col min="16155" max="16155" width="7.42578125" style="70" customWidth="1"/>
    <col min="16156" max="16156" width="9.85546875" style="70" customWidth="1"/>
    <col min="16157" max="16157" width="7.5703125" style="70" customWidth="1"/>
    <col min="16158" max="16158" width="9.7109375" style="70" customWidth="1"/>
    <col min="16159" max="16159" width="9.28515625" style="70" bestFit="1" customWidth="1"/>
    <col min="16160" max="16160" width="7.5703125" style="70" customWidth="1"/>
    <col min="16161" max="16162" width="10.85546875" style="70" bestFit="1" customWidth="1"/>
    <col min="16163" max="16384" width="9.140625" style="70"/>
  </cols>
  <sheetData>
    <row r="1" spans="1:34" ht="46.7" customHeight="1">
      <c r="A1" s="312" t="s">
        <v>75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3"/>
      <c r="AC1" s="313"/>
      <c r="AD1" s="313"/>
    </row>
    <row r="2" spans="1:34" ht="39" customHeight="1">
      <c r="A2" s="314" t="s">
        <v>76</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71"/>
      <c r="AC2" s="72"/>
      <c r="AD2" s="72"/>
    </row>
    <row r="3" spans="1:34" ht="23.25" customHeight="1">
      <c r="A3" s="73"/>
      <c r="B3" s="74" t="s">
        <v>2</v>
      </c>
      <c r="C3" s="73"/>
      <c r="D3" s="73"/>
      <c r="E3" s="73"/>
      <c r="F3" s="73"/>
      <c r="G3" s="73"/>
      <c r="H3" s="73"/>
      <c r="I3" s="73"/>
      <c r="J3" s="73"/>
      <c r="K3" s="73"/>
      <c r="L3" s="73"/>
      <c r="M3" s="73"/>
      <c r="N3" s="73"/>
      <c r="O3" s="73"/>
      <c r="P3" s="73"/>
      <c r="Q3" s="73"/>
      <c r="R3" s="73"/>
      <c r="S3" s="73"/>
      <c r="T3" s="73"/>
      <c r="U3" s="73"/>
      <c r="V3" s="73"/>
      <c r="W3" s="73"/>
      <c r="X3" s="73"/>
      <c r="Y3" s="73"/>
      <c r="Z3" s="73"/>
      <c r="AA3" s="73"/>
      <c r="AB3" s="71"/>
      <c r="AC3" s="72"/>
      <c r="AD3" s="72"/>
    </row>
    <row r="4" spans="1:34" ht="38.25" customHeight="1">
      <c r="A4" s="315" t="s">
        <v>77</v>
      </c>
      <c r="B4" s="315" t="s">
        <v>78</v>
      </c>
      <c r="C4" s="316" t="s">
        <v>79</v>
      </c>
      <c r="D4" s="318" t="s">
        <v>80</v>
      </c>
      <c r="E4" s="319" t="s">
        <v>81</v>
      </c>
      <c r="F4" s="319"/>
      <c r="G4" s="319"/>
      <c r="H4" s="319"/>
      <c r="I4" s="319"/>
      <c r="J4" s="319"/>
      <c r="K4" s="319"/>
      <c r="L4" s="319"/>
      <c r="M4" s="319"/>
      <c r="N4" s="319"/>
      <c r="O4" s="319"/>
      <c r="P4" s="319"/>
      <c r="Q4" s="319"/>
      <c r="R4" s="319"/>
      <c r="S4" s="320"/>
      <c r="T4" s="321" t="s">
        <v>82</v>
      </c>
      <c r="U4" s="323" t="s">
        <v>83</v>
      </c>
      <c r="V4" s="323"/>
      <c r="W4" s="323"/>
      <c r="X4" s="323"/>
      <c r="Y4" s="323"/>
      <c r="Z4" s="324" t="s">
        <v>84</v>
      </c>
      <c r="AA4" s="325" t="s">
        <v>85</v>
      </c>
      <c r="AB4" s="333" t="s">
        <v>86</v>
      </c>
      <c r="AC4" s="334" t="s">
        <v>87</v>
      </c>
      <c r="AD4" s="334"/>
      <c r="AE4" s="309" t="s">
        <v>88</v>
      </c>
      <c r="AF4" s="309" t="s">
        <v>89</v>
      </c>
      <c r="AG4" s="309" t="s">
        <v>90</v>
      </c>
      <c r="AH4" s="309" t="s">
        <v>79</v>
      </c>
    </row>
    <row r="5" spans="1:34" ht="34.5" customHeight="1">
      <c r="A5" s="315"/>
      <c r="B5" s="315"/>
      <c r="C5" s="317"/>
      <c r="D5" s="318"/>
      <c r="E5" s="326" t="s">
        <v>91</v>
      </c>
      <c r="F5" s="311"/>
      <c r="G5" s="311"/>
      <c r="H5" s="327" t="s">
        <v>92</v>
      </c>
      <c r="I5" s="326" t="s">
        <v>93</v>
      </c>
      <c r="J5" s="328" t="s">
        <v>94</v>
      </c>
      <c r="K5" s="329" t="s">
        <v>95</v>
      </c>
      <c r="L5" s="330" t="s">
        <v>96</v>
      </c>
      <c r="M5" s="331"/>
      <c r="N5" s="332" t="s">
        <v>97</v>
      </c>
      <c r="O5" s="326" t="s">
        <v>98</v>
      </c>
      <c r="P5" s="311"/>
      <c r="Q5" s="311"/>
      <c r="R5" s="326" t="s">
        <v>99</v>
      </c>
      <c r="S5" s="310" t="s">
        <v>100</v>
      </c>
      <c r="T5" s="322"/>
      <c r="U5" s="336" t="s">
        <v>101</v>
      </c>
      <c r="V5" s="321" t="s">
        <v>102</v>
      </c>
      <c r="W5" s="325" t="s">
        <v>103</v>
      </c>
      <c r="X5" s="325" t="s">
        <v>104</v>
      </c>
      <c r="Y5" s="325" t="s">
        <v>105</v>
      </c>
      <c r="Z5" s="324"/>
      <c r="AA5" s="325"/>
      <c r="AB5" s="333"/>
      <c r="AC5" s="310" t="s">
        <v>106</v>
      </c>
      <c r="AD5" s="311" t="s">
        <v>107</v>
      </c>
      <c r="AE5" s="309"/>
      <c r="AF5" s="309"/>
      <c r="AG5" s="309"/>
      <c r="AH5" s="309"/>
    </row>
    <row r="6" spans="1:34" ht="78.75" customHeight="1">
      <c r="A6" s="315"/>
      <c r="B6" s="315"/>
      <c r="C6" s="317"/>
      <c r="D6" s="318"/>
      <c r="E6" s="75" t="s">
        <v>108</v>
      </c>
      <c r="F6" s="75" t="s">
        <v>109</v>
      </c>
      <c r="G6" s="75" t="s">
        <v>110</v>
      </c>
      <c r="H6" s="327"/>
      <c r="I6" s="326"/>
      <c r="J6" s="328"/>
      <c r="K6" s="329"/>
      <c r="L6" s="76" t="s">
        <v>111</v>
      </c>
      <c r="M6" s="77" t="s">
        <v>112</v>
      </c>
      <c r="N6" s="332"/>
      <c r="O6" s="75" t="s">
        <v>108</v>
      </c>
      <c r="P6" s="75" t="s">
        <v>109</v>
      </c>
      <c r="Q6" s="75" t="s">
        <v>110</v>
      </c>
      <c r="R6" s="326"/>
      <c r="S6" s="310"/>
      <c r="T6" s="322"/>
      <c r="U6" s="322"/>
      <c r="V6" s="322"/>
      <c r="W6" s="322"/>
      <c r="X6" s="322"/>
      <c r="Y6" s="322"/>
      <c r="Z6" s="324"/>
      <c r="AA6" s="325"/>
      <c r="AB6" s="333"/>
      <c r="AC6" s="310"/>
      <c r="AD6" s="311"/>
      <c r="AE6" s="309"/>
      <c r="AF6" s="309"/>
      <c r="AG6" s="309"/>
      <c r="AH6" s="309"/>
    </row>
    <row r="7" spans="1:34" ht="20.100000000000001" customHeight="1">
      <c r="A7" s="78">
        <v>1</v>
      </c>
      <c r="B7" s="79" t="s">
        <v>48</v>
      </c>
      <c r="C7" s="80">
        <f>'[1]10 мес-21'!C7+[1]ноя!V7</f>
        <v>34500.5</v>
      </c>
      <c r="D7" s="81">
        <f>'[1]10 мес-21'!D7+[1]ноя!D7</f>
        <v>283</v>
      </c>
      <c r="E7" s="82">
        <f>'[1]10 мес-21'!E7+[1]ноя!E7</f>
        <v>446</v>
      </c>
      <c r="F7" s="82">
        <f>'[1]10 мес-21'!F7+[1]ноя!F7</f>
        <v>220</v>
      </c>
      <c r="G7" s="82">
        <f>'[1]10 мес-21'!G7+[1]ноя!G7</f>
        <v>226</v>
      </c>
      <c r="H7" s="82">
        <f>'[1]10 мес-21'!H7+[1]ноя!H7</f>
        <v>0</v>
      </c>
      <c r="I7" s="82">
        <f>'[1]10 мес-21'!I7+[1]ноя!I7</f>
        <v>3</v>
      </c>
      <c r="J7" s="82">
        <f>'[1]10 мес-21'!J7+[1]ноя!J7</f>
        <v>0</v>
      </c>
      <c r="K7" s="83">
        <f>'[1]10 мес-21'!K7+[1]ноя!K7</f>
        <v>3</v>
      </c>
      <c r="L7" s="82">
        <f>'[1]10 мес-21'!L7+[1]ноя!L7</f>
        <v>0</v>
      </c>
      <c r="M7" s="82">
        <f>'[1]10 мес-21'!M7+[1]ноя!M7</f>
        <v>1</v>
      </c>
      <c r="N7" s="82">
        <f>'[1]10 мес-21'!N7+[1]ноя!N7</f>
        <v>0</v>
      </c>
      <c r="O7" s="82">
        <f>'[1]10 мес-21'!O7+[1]ноя!O7</f>
        <v>88</v>
      </c>
      <c r="P7" s="82">
        <f>'[1]10 мес-21'!P7+[1]ноя!P7</f>
        <v>64</v>
      </c>
      <c r="Q7" s="82">
        <f>'[1]10 мес-21'!Q7+[1]ноя!Q7</f>
        <v>24</v>
      </c>
      <c r="R7" s="82">
        <f>'[1]10 мес-21'!R7+[1]ноя!R7</f>
        <v>359</v>
      </c>
      <c r="S7" s="82">
        <f>'[1]10 мес-21'!S7+[1]ноя!S7</f>
        <v>0</v>
      </c>
      <c r="T7" s="84">
        <f>D7*1000/C7*1.093</f>
        <v>8.9656381791568247</v>
      </c>
      <c r="U7" s="84">
        <f>E7*1000/C7*1.091</f>
        <v>14.103737626990913</v>
      </c>
      <c r="V7" s="84">
        <f>O7*1000/AB7*1.097</f>
        <v>5.0486899220752051</v>
      </c>
      <c r="W7" s="85">
        <f t="shared" ref="W7:W19" si="0">H7*1000/D7</f>
        <v>0</v>
      </c>
      <c r="X7" s="85">
        <f t="shared" ref="X7:X19" si="1">(L7+M7)*1000/(D7+M7)</f>
        <v>3.5211267605633805</v>
      </c>
      <c r="Y7" s="85">
        <f t="shared" ref="Y7:Y19" si="2">M7*1000/(D7+M7)</f>
        <v>3.5211267605633805</v>
      </c>
      <c r="Z7" s="85">
        <f>S7*100000/D7</f>
        <v>0</v>
      </c>
      <c r="AA7" s="85">
        <f>T7-U7</f>
        <v>-5.1380994478340885</v>
      </c>
      <c r="AB7" s="86">
        <v>19121</v>
      </c>
      <c r="AC7" s="87">
        <f>K7*10000/AD7</f>
        <v>3.4427358274041771</v>
      </c>
      <c r="AD7" s="88">
        <v>8714</v>
      </c>
      <c r="AE7" s="89">
        <f>AF7/2</f>
        <v>-81.5</v>
      </c>
      <c r="AF7" s="89">
        <f t="shared" ref="AF7:AF19" si="3">D7-E7</f>
        <v>-163</v>
      </c>
      <c r="AG7" s="90">
        <v>34582</v>
      </c>
      <c r="AH7" s="90">
        <f>AG7+(AE7)</f>
        <v>34500.5</v>
      </c>
    </row>
    <row r="8" spans="1:34" ht="20.100000000000001" customHeight="1">
      <c r="A8" s="78">
        <v>2</v>
      </c>
      <c r="B8" s="79" t="s">
        <v>49</v>
      </c>
      <c r="C8" s="80">
        <f>'[1]10 мес-21'!C8+[1]ноя!V8</f>
        <v>7976</v>
      </c>
      <c r="D8" s="81">
        <f>'[1]10 мес-21'!D8+[1]ноя!D8</f>
        <v>85</v>
      </c>
      <c r="E8" s="82">
        <f>'[1]10 мес-21'!E8+[1]ноя!E8</f>
        <v>125</v>
      </c>
      <c r="F8" s="82">
        <f>'[1]10 мес-21'!F8+[1]ноя!F8</f>
        <v>68</v>
      </c>
      <c r="G8" s="82">
        <f>'[1]10 мес-21'!G8+[1]ноя!G8</f>
        <v>57</v>
      </c>
      <c r="H8" s="82">
        <f>'[1]10 мес-21'!H8+[1]ноя!H8</f>
        <v>2</v>
      </c>
      <c r="I8" s="82">
        <f>'[1]10 мес-21'!I8+[1]ноя!I8</f>
        <v>0</v>
      </c>
      <c r="J8" s="82">
        <f>'[1]10 мес-21'!J8+[1]ноя!J8</f>
        <v>1</v>
      </c>
      <c r="K8" s="83">
        <f>'[1]10 мес-21'!K8+[1]ноя!K8</f>
        <v>3</v>
      </c>
      <c r="L8" s="82">
        <f>'[1]10 мес-21'!L8+[1]ноя!L8</f>
        <v>1</v>
      </c>
      <c r="M8" s="82">
        <f>'[1]10 мес-21'!M8+[1]ноя!M8</f>
        <v>1</v>
      </c>
      <c r="N8" s="82">
        <f>'[1]10 мес-21'!N8+[1]ноя!N8</f>
        <v>2</v>
      </c>
      <c r="O8" s="82">
        <f>'[1]10 мес-21'!O8+[1]ноя!O8</f>
        <v>38</v>
      </c>
      <c r="P8" s="82">
        <f>'[1]10 мес-21'!P8+[1]ноя!P8</f>
        <v>33</v>
      </c>
      <c r="Q8" s="82">
        <f>'[1]10 мес-21'!Q8+[1]ноя!Q8</f>
        <v>5</v>
      </c>
      <c r="R8" s="82">
        <f>'[1]10 мес-21'!R8+[1]ноя!R8</f>
        <v>87</v>
      </c>
      <c r="S8" s="82">
        <f>'[1]10 мес-21'!S8+[1]ноя!S8</f>
        <v>0</v>
      </c>
      <c r="T8" s="84">
        <f t="shared" ref="T8:T19" si="4">D8*1000/C8*1.093</f>
        <v>11.64806920762287</v>
      </c>
      <c r="U8" s="84">
        <f t="shared" ref="U8:U18" si="5">E8*1000/C8*1.091</f>
        <v>17.098169508525576</v>
      </c>
      <c r="V8" s="84">
        <f t="shared" ref="V8:V18" si="6">O8*1000/AB8*1.097</f>
        <v>9.9157944814462429</v>
      </c>
      <c r="W8" s="85">
        <f t="shared" si="0"/>
        <v>23.529411764705884</v>
      </c>
      <c r="X8" s="85">
        <f t="shared" si="1"/>
        <v>23.255813953488371</v>
      </c>
      <c r="Y8" s="85">
        <f t="shared" si="2"/>
        <v>11.627906976744185</v>
      </c>
      <c r="Z8" s="85">
        <f t="shared" ref="Z8:Z19" si="7">S8*100000/D8</f>
        <v>0</v>
      </c>
      <c r="AA8" s="85">
        <f t="shared" ref="AA8:AA16" si="8">T8-U8</f>
        <v>-5.4501003009027063</v>
      </c>
      <c r="AB8" s="86">
        <v>4204</v>
      </c>
      <c r="AC8" s="87">
        <f t="shared" ref="AC8:AC19" si="9">K8*10000/AD8</f>
        <v>13.245033112582782</v>
      </c>
      <c r="AD8" s="88">
        <v>2265</v>
      </c>
      <c r="AE8" s="89">
        <f t="shared" ref="AE8:AE19" si="10">AF8/2</f>
        <v>-20</v>
      </c>
      <c r="AF8" s="89">
        <f t="shared" si="3"/>
        <v>-40</v>
      </c>
      <c r="AG8" s="90">
        <v>7996</v>
      </c>
      <c r="AH8" s="90">
        <f t="shared" ref="AH8:AH19" si="11">AG8+(AE8)</f>
        <v>7976</v>
      </c>
    </row>
    <row r="9" spans="1:34" s="93" customFormat="1" ht="20.100000000000001" customHeight="1">
      <c r="A9" s="91">
        <v>3</v>
      </c>
      <c r="B9" s="79" t="s">
        <v>50</v>
      </c>
      <c r="C9" s="80">
        <f>'[1]10 мес-21'!C9+[1]ноя!V9</f>
        <v>12394.5</v>
      </c>
      <c r="D9" s="81">
        <f>'[1]10 мес-21'!D9+[1]ноя!D9</f>
        <v>128</v>
      </c>
      <c r="E9" s="82">
        <f>'[1]10 мес-21'!E9+[1]ноя!E9</f>
        <v>171</v>
      </c>
      <c r="F9" s="82">
        <f>'[1]10 мес-21'!F9+[1]ноя!F9</f>
        <v>93</v>
      </c>
      <c r="G9" s="82">
        <f>'[1]10 мес-21'!G9+[1]ноя!G9</f>
        <v>78</v>
      </c>
      <c r="H9" s="82">
        <f>'[1]10 мес-21'!H9+[1]ноя!H9</f>
        <v>1</v>
      </c>
      <c r="I9" s="82">
        <f>'[1]10 мес-21'!I9+[1]ноя!I9</f>
        <v>4</v>
      </c>
      <c r="J9" s="82">
        <f>'[1]10 мес-21'!J9+[1]ноя!J9</f>
        <v>0</v>
      </c>
      <c r="K9" s="83">
        <f>'[1]10 мес-21'!K9+[1]ноя!K9</f>
        <v>5</v>
      </c>
      <c r="L9" s="82">
        <f>'[1]10 мес-21'!L9+[1]ноя!L9</f>
        <v>1</v>
      </c>
      <c r="M9" s="82">
        <f>'[1]10 мес-21'!M9+[1]ноя!M9</f>
        <v>1</v>
      </c>
      <c r="N9" s="82">
        <f>'[1]10 мес-21'!N9+[1]ноя!N9</f>
        <v>1</v>
      </c>
      <c r="O9" s="82">
        <f>'[1]10 мес-21'!O9+[1]ноя!O9</f>
        <v>55</v>
      </c>
      <c r="P9" s="82">
        <f>'[1]10 мес-21'!P9+[1]ноя!P9</f>
        <v>36</v>
      </c>
      <c r="Q9" s="82">
        <f>'[1]10 мес-21'!Q9+[1]ноя!Q9</f>
        <v>19</v>
      </c>
      <c r="R9" s="82">
        <f>'[1]10 мес-21'!R9+[1]ноя!R9</f>
        <v>114</v>
      </c>
      <c r="S9" s="82">
        <f>'[1]10 мес-21'!S9+[1]ноя!S9</f>
        <v>0</v>
      </c>
      <c r="T9" s="84">
        <f t="shared" si="4"/>
        <v>11.287587236274154</v>
      </c>
      <c r="U9" s="84">
        <f t="shared" si="5"/>
        <v>15.051918189519546</v>
      </c>
      <c r="V9" s="84">
        <f t="shared" si="6"/>
        <v>9.5060658578856145</v>
      </c>
      <c r="W9" s="85">
        <f t="shared" si="0"/>
        <v>7.8125</v>
      </c>
      <c r="X9" s="85">
        <f t="shared" si="1"/>
        <v>15.503875968992247</v>
      </c>
      <c r="Y9" s="85">
        <f t="shared" si="2"/>
        <v>7.7519379844961236</v>
      </c>
      <c r="Z9" s="85">
        <f t="shared" si="7"/>
        <v>0</v>
      </c>
      <c r="AA9" s="85">
        <f t="shared" si="8"/>
        <v>-3.7643309532453912</v>
      </c>
      <c r="AB9" s="86">
        <v>6347</v>
      </c>
      <c r="AC9" s="87">
        <f t="shared" si="9"/>
        <v>13.315579227696405</v>
      </c>
      <c r="AD9" s="88">
        <v>3755</v>
      </c>
      <c r="AE9" s="92">
        <f t="shared" si="10"/>
        <v>-21.5</v>
      </c>
      <c r="AF9" s="90">
        <f t="shared" si="3"/>
        <v>-43</v>
      </c>
      <c r="AG9" s="90">
        <v>12416</v>
      </c>
      <c r="AH9" s="90">
        <f t="shared" si="11"/>
        <v>12394.5</v>
      </c>
    </row>
    <row r="10" spans="1:34" ht="20.100000000000001" customHeight="1">
      <c r="A10" s="78">
        <v>4</v>
      </c>
      <c r="B10" s="79" t="s">
        <v>51</v>
      </c>
      <c r="C10" s="80">
        <f>'[1]10 мес-21'!C10+[1]ноя!V10</f>
        <v>13707.5</v>
      </c>
      <c r="D10" s="81">
        <f>'[1]10 мес-21'!D10+[1]ноя!D10</f>
        <v>140</v>
      </c>
      <c r="E10" s="82">
        <f>'[1]10 мес-21'!E10+[1]ноя!E10</f>
        <v>153</v>
      </c>
      <c r="F10" s="82">
        <f>'[1]10 мес-21'!F10+[1]ноя!F10</f>
        <v>82</v>
      </c>
      <c r="G10" s="82">
        <f>'[1]10 мес-21'!G10+[1]ноя!G10</f>
        <v>71</v>
      </c>
      <c r="H10" s="82">
        <f>'[1]10 мес-21'!H10+[1]ноя!H10</f>
        <v>0</v>
      </c>
      <c r="I10" s="82">
        <f>'[1]10 мес-21'!I10+[1]ноя!I10</f>
        <v>2</v>
      </c>
      <c r="J10" s="82">
        <f>'[1]10 мес-21'!J10+[1]ноя!J10</f>
        <v>0</v>
      </c>
      <c r="K10" s="83">
        <f>'[1]10 мес-21'!K10+[1]ноя!K10</f>
        <v>2</v>
      </c>
      <c r="L10" s="82">
        <f>'[1]10 мес-21'!L10+[1]ноя!L10</f>
        <v>0</v>
      </c>
      <c r="M10" s="82">
        <f>'[1]10 мес-21'!M10+[1]ноя!M10</f>
        <v>2</v>
      </c>
      <c r="N10" s="82">
        <f>'[1]10 мес-21'!N10+[1]ноя!N10</f>
        <v>1</v>
      </c>
      <c r="O10" s="82">
        <f>'[1]10 мес-21'!O10+[1]ноя!O10</f>
        <v>34</v>
      </c>
      <c r="P10" s="82">
        <f>'[1]10 мес-21'!P10+[1]ноя!P10</f>
        <v>29</v>
      </c>
      <c r="Q10" s="82">
        <f>'[1]10 мес-21'!Q10+[1]ноя!Q10</f>
        <v>5</v>
      </c>
      <c r="R10" s="82">
        <f>'[1]10 мес-21'!R10+[1]ноя!R10</f>
        <v>119</v>
      </c>
      <c r="S10" s="82">
        <f>'[1]10 мес-21'!S10+[1]ноя!S10</f>
        <v>0</v>
      </c>
      <c r="T10" s="84">
        <f t="shared" si="4"/>
        <v>11.163231807404705</v>
      </c>
      <c r="U10" s="84">
        <f t="shared" si="5"/>
        <v>12.177494072587999</v>
      </c>
      <c r="V10" s="84">
        <f t="shared" si="6"/>
        <v>5.3489172522587118</v>
      </c>
      <c r="W10" s="85">
        <f t="shared" si="0"/>
        <v>0</v>
      </c>
      <c r="X10" s="85">
        <f t="shared" si="1"/>
        <v>14.084507042253522</v>
      </c>
      <c r="Y10" s="85">
        <f t="shared" si="2"/>
        <v>14.084507042253522</v>
      </c>
      <c r="Z10" s="85">
        <f t="shared" si="7"/>
        <v>0</v>
      </c>
      <c r="AA10" s="85">
        <f t="shared" si="8"/>
        <v>-1.0142622651832944</v>
      </c>
      <c r="AB10" s="86">
        <v>6973</v>
      </c>
      <c r="AC10" s="87">
        <f t="shared" si="9"/>
        <v>4.6805523051720099</v>
      </c>
      <c r="AD10" s="88">
        <v>4273</v>
      </c>
      <c r="AE10" s="89">
        <f t="shared" si="10"/>
        <v>-6.5</v>
      </c>
      <c r="AF10" s="89">
        <f t="shared" si="3"/>
        <v>-13</v>
      </c>
      <c r="AG10" s="90">
        <v>13714</v>
      </c>
      <c r="AH10" s="90">
        <f t="shared" si="11"/>
        <v>13707.5</v>
      </c>
    </row>
    <row r="11" spans="1:34" ht="20.100000000000001" customHeight="1">
      <c r="A11" s="78">
        <v>5</v>
      </c>
      <c r="B11" s="79" t="s">
        <v>52</v>
      </c>
      <c r="C11" s="80">
        <f>'[1]10 мес-21'!C11+[1]ноя!V11</f>
        <v>14120</v>
      </c>
      <c r="D11" s="81">
        <f>'[1]10 мес-21'!D11+[1]ноя!D11</f>
        <v>159</v>
      </c>
      <c r="E11" s="82">
        <f>'[1]10 мес-21'!E11+[1]ноя!E11</f>
        <v>181</v>
      </c>
      <c r="F11" s="82">
        <f>'[1]10 мес-21'!F11+[1]ноя!F11</f>
        <v>114</v>
      </c>
      <c r="G11" s="82">
        <f>'[1]10 мес-21'!G11+[1]ноя!G11</f>
        <v>67</v>
      </c>
      <c r="H11" s="82">
        <f>'[1]10 мес-21'!H11+[1]ноя!H11</f>
        <v>2</v>
      </c>
      <c r="I11" s="82">
        <f>'[1]10 мес-21'!I11+[1]ноя!I11</f>
        <v>2</v>
      </c>
      <c r="J11" s="82">
        <f>'[1]10 мес-21'!J11+[1]ноя!J11</f>
        <v>1</v>
      </c>
      <c r="K11" s="83">
        <f>'[1]10 мес-21'!K11+[1]ноя!K11</f>
        <v>5</v>
      </c>
      <c r="L11" s="82">
        <f>'[1]10 мес-21'!L11+[1]ноя!L11</f>
        <v>0</v>
      </c>
      <c r="M11" s="82">
        <f>'[1]10 мес-21'!M11+[1]ноя!M11</f>
        <v>1</v>
      </c>
      <c r="N11" s="82">
        <f>'[1]10 мес-21'!N11+[1]ноя!N11</f>
        <v>2</v>
      </c>
      <c r="O11" s="82">
        <f>'[1]10 мес-21'!O11+[1]ноя!O11</f>
        <v>61</v>
      </c>
      <c r="P11" s="82">
        <f>'[1]10 мес-21'!P11+[1]ноя!P11</f>
        <v>47</v>
      </c>
      <c r="Q11" s="82">
        <f>'[1]10 мес-21'!Q11+[1]ноя!Q11</f>
        <v>14</v>
      </c>
      <c r="R11" s="82">
        <f>'[1]10 мес-21'!R11+[1]ноя!R11</f>
        <v>117</v>
      </c>
      <c r="S11" s="82">
        <f>'[1]10 мес-21'!S11+[1]ноя!S11</f>
        <v>0</v>
      </c>
      <c r="T11" s="84">
        <f t="shared" si="4"/>
        <v>12.307861189801701</v>
      </c>
      <c r="U11" s="84">
        <f t="shared" si="5"/>
        <v>13.985198300283287</v>
      </c>
      <c r="V11" s="84">
        <f t="shared" si="6"/>
        <v>9.3095436839176404</v>
      </c>
      <c r="W11" s="85">
        <f t="shared" si="0"/>
        <v>12.578616352201259</v>
      </c>
      <c r="X11" s="85">
        <f t="shared" si="1"/>
        <v>6.25</v>
      </c>
      <c r="Y11" s="85">
        <f t="shared" si="2"/>
        <v>6.25</v>
      </c>
      <c r="Z11" s="85">
        <f t="shared" si="7"/>
        <v>0</v>
      </c>
      <c r="AA11" s="85">
        <f t="shared" si="8"/>
        <v>-1.6773371104815862</v>
      </c>
      <c r="AB11" s="86">
        <v>7188</v>
      </c>
      <c r="AC11" s="87">
        <f t="shared" si="9"/>
        <v>11.446886446886447</v>
      </c>
      <c r="AD11" s="88">
        <v>4368</v>
      </c>
      <c r="AE11" s="89">
        <f t="shared" si="10"/>
        <v>-11</v>
      </c>
      <c r="AF11" s="89">
        <f t="shared" si="3"/>
        <v>-22</v>
      </c>
      <c r="AG11" s="90">
        <v>14131</v>
      </c>
      <c r="AH11" s="90">
        <f t="shared" si="11"/>
        <v>14120</v>
      </c>
    </row>
    <row r="12" spans="1:34" ht="20.100000000000001" customHeight="1">
      <c r="A12" s="78">
        <v>6</v>
      </c>
      <c r="B12" s="79" t="s">
        <v>53</v>
      </c>
      <c r="C12" s="80">
        <f>'[1]10 мес-21'!C12+[1]ноя!V12</f>
        <v>12011.5</v>
      </c>
      <c r="D12" s="81">
        <f>'[1]10 мес-21'!D12+[1]ноя!D12</f>
        <v>180</v>
      </c>
      <c r="E12" s="82">
        <f>'[1]10 мес-21'!E12+[1]ноя!E12</f>
        <v>119</v>
      </c>
      <c r="F12" s="82">
        <f>'[1]10 мес-21'!F12+[1]ноя!F12</f>
        <v>72</v>
      </c>
      <c r="G12" s="82">
        <f>'[1]10 мес-21'!G12+[1]ноя!G12</f>
        <v>47</v>
      </c>
      <c r="H12" s="82">
        <f>'[1]10 мес-21'!H12+[1]ноя!H12</f>
        <v>1</v>
      </c>
      <c r="I12" s="82">
        <f>'[1]10 мес-21'!I12+[1]ноя!I12</f>
        <v>3</v>
      </c>
      <c r="J12" s="82">
        <f>'[1]10 мес-21'!J12+[1]ноя!J12</f>
        <v>2</v>
      </c>
      <c r="K12" s="83">
        <f>'[1]10 мес-21'!K12+[1]ноя!K12</f>
        <v>6</v>
      </c>
      <c r="L12" s="82">
        <f>'[1]10 мес-21'!L12+[1]ноя!L12</f>
        <v>0</v>
      </c>
      <c r="M12" s="82">
        <f>'[1]10 мес-21'!M12+[1]ноя!M12</f>
        <v>4</v>
      </c>
      <c r="N12" s="82">
        <f>'[1]10 мес-21'!N12+[1]ноя!N12</f>
        <v>2</v>
      </c>
      <c r="O12" s="82">
        <f>'[1]10 мес-21'!O12+[1]ноя!O12</f>
        <v>47</v>
      </c>
      <c r="P12" s="82">
        <f>'[1]10 мес-21'!P12+[1]ноя!P12</f>
        <v>39</v>
      </c>
      <c r="Q12" s="82">
        <f>'[1]10 мес-21'!Q12+[1]ноя!Q12</f>
        <v>8</v>
      </c>
      <c r="R12" s="82">
        <f>'[1]10 мес-21'!R12+[1]ноя!R12</f>
        <v>69</v>
      </c>
      <c r="S12" s="82">
        <f>'[1]10 мес-21'!S12+[1]ноя!S12</f>
        <v>1</v>
      </c>
      <c r="T12" s="84">
        <f t="shared" si="4"/>
        <v>16.379303167797527</v>
      </c>
      <c r="U12" s="84">
        <f t="shared" si="5"/>
        <v>10.808724971901928</v>
      </c>
      <c r="V12" s="84">
        <f t="shared" si="6"/>
        <v>8.4150481475436596</v>
      </c>
      <c r="W12" s="85">
        <f t="shared" si="0"/>
        <v>5.5555555555555554</v>
      </c>
      <c r="X12" s="85">
        <f t="shared" si="1"/>
        <v>21.739130434782609</v>
      </c>
      <c r="Y12" s="85">
        <f t="shared" si="2"/>
        <v>21.739130434782609</v>
      </c>
      <c r="Z12" s="85">
        <f t="shared" si="7"/>
        <v>555.55555555555554</v>
      </c>
      <c r="AA12" s="85">
        <f t="shared" si="8"/>
        <v>5.5705781958955995</v>
      </c>
      <c r="AB12" s="86">
        <v>6127</v>
      </c>
      <c r="AC12" s="87">
        <f t="shared" si="9"/>
        <v>13.189712024620796</v>
      </c>
      <c r="AD12" s="88">
        <v>4549</v>
      </c>
      <c r="AE12" s="89">
        <f t="shared" si="10"/>
        <v>30.5</v>
      </c>
      <c r="AF12" s="89">
        <f t="shared" si="3"/>
        <v>61</v>
      </c>
      <c r="AG12" s="90">
        <v>11981</v>
      </c>
      <c r="AH12" s="90">
        <f t="shared" si="11"/>
        <v>12011.5</v>
      </c>
    </row>
    <row r="13" spans="1:34" ht="20.100000000000001" customHeight="1">
      <c r="A13" s="78">
        <v>7</v>
      </c>
      <c r="B13" s="79" t="s">
        <v>54</v>
      </c>
      <c r="C13" s="80">
        <f>'[1]10 мес-21'!C13+[1]ноя!V13</f>
        <v>19967.5</v>
      </c>
      <c r="D13" s="81">
        <f>'[1]10 мес-21'!D13+[1]ноя!D13</f>
        <v>291</v>
      </c>
      <c r="E13" s="82">
        <f>'[1]10 мес-21'!E13+[1]ноя!E13</f>
        <v>168</v>
      </c>
      <c r="F13" s="82">
        <f>'[1]10 мес-21'!F13+[1]ноя!F13</f>
        <v>88</v>
      </c>
      <c r="G13" s="82">
        <f>'[1]10 мес-21'!G13+[1]ноя!G13</f>
        <v>80</v>
      </c>
      <c r="H13" s="82">
        <f>'[1]10 мес-21'!H13+[1]ноя!H13</f>
        <v>4</v>
      </c>
      <c r="I13" s="82">
        <f>'[1]10 мес-21'!I13+[1]ноя!I13</f>
        <v>2</v>
      </c>
      <c r="J13" s="82">
        <f>'[1]10 мес-21'!J13+[1]ноя!J13</f>
        <v>4</v>
      </c>
      <c r="K13" s="83">
        <f>'[1]10 мес-21'!K13+[1]ноя!K13</f>
        <v>10</v>
      </c>
      <c r="L13" s="82">
        <f>'[1]10 мес-21'!L13+[1]ноя!L13</f>
        <v>2</v>
      </c>
      <c r="M13" s="82">
        <f>'[1]10 мес-21'!M13+[1]ноя!M13</f>
        <v>5</v>
      </c>
      <c r="N13" s="82">
        <f>'[1]10 мес-21'!N13+[1]ноя!N13</f>
        <v>5</v>
      </c>
      <c r="O13" s="82">
        <f>'[1]10 мес-21'!O13+[1]ноя!O13</f>
        <v>64</v>
      </c>
      <c r="P13" s="82">
        <f>'[1]10 мес-21'!P13+[1]ноя!P13</f>
        <v>50</v>
      </c>
      <c r="Q13" s="82">
        <f>'[1]10 мес-21'!Q13+[1]ноя!Q13</f>
        <v>14</v>
      </c>
      <c r="R13" s="82">
        <f>'[1]10 мес-21'!R13+[1]ноя!R13</f>
        <v>100</v>
      </c>
      <c r="S13" s="82">
        <f>'[1]10 мес-21'!S13+[1]ноя!S13</f>
        <v>0</v>
      </c>
      <c r="T13" s="84">
        <f t="shared" si="4"/>
        <v>15.929034681357205</v>
      </c>
      <c r="U13" s="84">
        <f t="shared" si="5"/>
        <v>9.1793163891323388</v>
      </c>
      <c r="V13" s="84">
        <f t="shared" si="6"/>
        <v>6.8502292906625035</v>
      </c>
      <c r="W13" s="85">
        <f t="shared" si="0"/>
        <v>13.745704467353951</v>
      </c>
      <c r="X13" s="85">
        <f t="shared" si="1"/>
        <v>23.648648648648649</v>
      </c>
      <c r="Y13" s="85">
        <f t="shared" si="2"/>
        <v>16.891891891891891</v>
      </c>
      <c r="Z13" s="85">
        <f t="shared" si="7"/>
        <v>0</v>
      </c>
      <c r="AA13" s="85">
        <f t="shared" si="8"/>
        <v>6.7497182922248662</v>
      </c>
      <c r="AB13" s="86">
        <v>10249</v>
      </c>
      <c r="AC13" s="87">
        <f t="shared" si="9"/>
        <v>12.496875781054737</v>
      </c>
      <c r="AD13" s="88">
        <v>8002</v>
      </c>
      <c r="AE13" s="89">
        <f t="shared" si="10"/>
        <v>61.5</v>
      </c>
      <c r="AF13" s="89">
        <f t="shared" si="3"/>
        <v>123</v>
      </c>
      <c r="AG13" s="90">
        <v>19906</v>
      </c>
      <c r="AH13" s="90">
        <f t="shared" si="11"/>
        <v>19967.5</v>
      </c>
    </row>
    <row r="14" spans="1:34" ht="20.100000000000001" customHeight="1">
      <c r="A14" s="78">
        <v>8</v>
      </c>
      <c r="B14" s="79" t="s">
        <v>55</v>
      </c>
      <c r="C14" s="80">
        <f>'[1]10 мес-21'!C14+[1]ноя!V14</f>
        <v>14757.5</v>
      </c>
      <c r="D14" s="81">
        <f>'[1]10 мес-21'!D14+[1]ноя!D14</f>
        <v>178</v>
      </c>
      <c r="E14" s="82">
        <f>'[1]10 мес-21'!E14+[1]ноя!E14</f>
        <v>179</v>
      </c>
      <c r="F14" s="82">
        <f>'[1]10 мес-21'!F14+[1]ноя!F14</f>
        <v>110</v>
      </c>
      <c r="G14" s="82">
        <f>'[1]10 мес-21'!G14+[1]ноя!G14</f>
        <v>69</v>
      </c>
      <c r="H14" s="82">
        <f>'[1]10 мес-21'!H14+[1]ноя!H14</f>
        <v>2</v>
      </c>
      <c r="I14" s="82">
        <f>'[1]10 мес-21'!I14+[1]ноя!I14</f>
        <v>1</v>
      </c>
      <c r="J14" s="82">
        <f>'[1]10 мес-21'!J14+[1]ноя!J14</f>
        <v>0</v>
      </c>
      <c r="K14" s="83">
        <f>'[1]10 мес-21'!K14+[1]ноя!K14</f>
        <v>3</v>
      </c>
      <c r="L14" s="82">
        <f>'[1]10 мес-21'!L14+[1]ноя!L14</f>
        <v>0</v>
      </c>
      <c r="M14" s="82">
        <f>'[1]10 мес-21'!M14+[1]ноя!M14</f>
        <v>2</v>
      </c>
      <c r="N14" s="82">
        <f>'[1]10 мес-21'!N14+[1]ноя!N14</f>
        <v>2</v>
      </c>
      <c r="O14" s="82">
        <f>'[1]10 мес-21'!O14+[1]ноя!O14</f>
        <v>58</v>
      </c>
      <c r="P14" s="82">
        <f>'[1]10 мес-21'!P14+[1]ноя!P14</f>
        <v>45</v>
      </c>
      <c r="Q14" s="82">
        <f>'[1]10 мес-21'!Q14+[1]ноя!Q14</f>
        <v>13</v>
      </c>
      <c r="R14" s="82">
        <f>'[1]10 мес-21'!R14+[1]ноя!R14</f>
        <v>120</v>
      </c>
      <c r="S14" s="82">
        <f>'[1]10 мес-21'!S14+[1]ноя!S14</f>
        <v>2</v>
      </c>
      <c r="T14" s="84">
        <f t="shared" si="4"/>
        <v>13.18339827206505</v>
      </c>
      <c r="U14" s="84">
        <f t="shared" si="5"/>
        <v>13.233203455869896</v>
      </c>
      <c r="V14" s="84">
        <f t="shared" si="6"/>
        <v>8.5726219347884669</v>
      </c>
      <c r="W14" s="85">
        <f t="shared" si="0"/>
        <v>11.235955056179776</v>
      </c>
      <c r="X14" s="85">
        <f t="shared" si="1"/>
        <v>11.111111111111111</v>
      </c>
      <c r="Y14" s="85">
        <f t="shared" si="2"/>
        <v>11.111111111111111</v>
      </c>
      <c r="Z14" s="85">
        <f t="shared" si="7"/>
        <v>1123.5955056179776</v>
      </c>
      <c r="AA14" s="85">
        <f t="shared" si="8"/>
        <v>-4.9805183804846109E-2</v>
      </c>
      <c r="AB14" s="86">
        <v>7422</v>
      </c>
      <c r="AC14" s="87">
        <f t="shared" si="9"/>
        <v>5.778120184899846</v>
      </c>
      <c r="AD14" s="88">
        <v>5192</v>
      </c>
      <c r="AE14" s="89">
        <f t="shared" si="10"/>
        <v>-0.5</v>
      </c>
      <c r="AF14" s="89">
        <f t="shared" si="3"/>
        <v>-1</v>
      </c>
      <c r="AG14" s="90">
        <v>14758</v>
      </c>
      <c r="AH14" s="90">
        <f t="shared" si="11"/>
        <v>14757.5</v>
      </c>
    </row>
    <row r="15" spans="1:34" ht="20.100000000000001" customHeight="1">
      <c r="A15" s="78">
        <v>9</v>
      </c>
      <c r="B15" s="79" t="s">
        <v>56</v>
      </c>
      <c r="C15" s="80">
        <f>'[1]10 мес-21'!C15+[1]ноя!V15</f>
        <v>15952</v>
      </c>
      <c r="D15" s="81">
        <f>'[1]10 мес-21'!D15+[1]ноя!D15</f>
        <v>179</v>
      </c>
      <c r="E15" s="82">
        <f>'[1]10 мес-21'!E15+[1]ноя!E15</f>
        <v>237</v>
      </c>
      <c r="F15" s="82">
        <f>'[1]10 мес-21'!F15+[1]ноя!F15</f>
        <v>128</v>
      </c>
      <c r="G15" s="82">
        <f>'[1]10 мес-21'!G15+[1]ноя!G15</f>
        <v>109</v>
      </c>
      <c r="H15" s="82">
        <f>'[1]10 мес-21'!H15+[1]ноя!H15</f>
        <v>1</v>
      </c>
      <c r="I15" s="82">
        <f>'[1]10 мес-21'!I15+[1]ноя!I15</f>
        <v>3</v>
      </c>
      <c r="J15" s="82">
        <f>'[1]10 мес-21'!J15+[1]ноя!J15</f>
        <v>0</v>
      </c>
      <c r="K15" s="83">
        <f>'[1]10 мес-21'!K15+[1]ноя!K15</f>
        <v>4</v>
      </c>
      <c r="L15" s="82">
        <f>'[1]10 мес-21'!L15+[1]ноя!L15</f>
        <v>0</v>
      </c>
      <c r="M15" s="82">
        <f>'[1]10 мес-21'!M15+[1]ноя!M15</f>
        <v>1</v>
      </c>
      <c r="N15" s="82">
        <f>'[1]10 мес-21'!N15+[1]ноя!N15</f>
        <v>2</v>
      </c>
      <c r="O15" s="82">
        <f>'[1]10 мес-21'!O15+[1]ноя!O15</f>
        <v>73</v>
      </c>
      <c r="P15" s="82">
        <f>'[1]10 мес-21'!P15+[1]ноя!P15</f>
        <v>66</v>
      </c>
      <c r="Q15" s="82">
        <f>'[1]10 мес-21'!Q15+[1]ноя!Q15</f>
        <v>7</v>
      </c>
      <c r="R15" s="82">
        <f>'[1]10 мес-21'!R15+[1]ноя!R15</f>
        <v>162</v>
      </c>
      <c r="S15" s="82">
        <f>'[1]10 мес-21'!S15+[1]ноя!S15</f>
        <v>0</v>
      </c>
      <c r="T15" s="84">
        <f t="shared" si="4"/>
        <v>12.264731695085255</v>
      </c>
      <c r="U15" s="84">
        <f t="shared" si="5"/>
        <v>16.209064694082247</v>
      </c>
      <c r="V15" s="84">
        <f t="shared" si="6"/>
        <v>9.3958699988267025</v>
      </c>
      <c r="W15" s="85">
        <f t="shared" si="0"/>
        <v>5.5865921787709496</v>
      </c>
      <c r="X15" s="85">
        <f t="shared" si="1"/>
        <v>5.5555555555555554</v>
      </c>
      <c r="Y15" s="85">
        <f t="shared" si="2"/>
        <v>5.5555555555555554</v>
      </c>
      <c r="Z15" s="85">
        <f t="shared" si="7"/>
        <v>0</v>
      </c>
      <c r="AA15" s="85">
        <f t="shared" si="8"/>
        <v>-3.9443329989969929</v>
      </c>
      <c r="AB15" s="86">
        <v>8523</v>
      </c>
      <c r="AC15" s="87">
        <f t="shared" si="9"/>
        <v>7.9936051159072745</v>
      </c>
      <c r="AD15" s="88">
        <v>5004</v>
      </c>
      <c r="AE15" s="89">
        <f t="shared" si="10"/>
        <v>-29</v>
      </c>
      <c r="AF15" s="89">
        <f t="shared" si="3"/>
        <v>-58</v>
      </c>
      <c r="AG15" s="90">
        <v>15981</v>
      </c>
      <c r="AH15" s="90">
        <f t="shared" si="11"/>
        <v>15952</v>
      </c>
    </row>
    <row r="16" spans="1:34" ht="20.100000000000001" customHeight="1">
      <c r="A16" s="78">
        <v>10</v>
      </c>
      <c r="B16" s="79" t="s">
        <v>57</v>
      </c>
      <c r="C16" s="80">
        <f>'[1]10 мес-21'!C16+[1]ноя!V16</f>
        <v>10973</v>
      </c>
      <c r="D16" s="81">
        <f>'[1]10 мес-21'!D16+[1]ноя!D16</f>
        <v>108</v>
      </c>
      <c r="E16" s="82">
        <f>'[1]10 мес-21'!E16+[1]ноя!E16</f>
        <v>132</v>
      </c>
      <c r="F16" s="82">
        <f>'[1]10 мес-21'!F16+[1]ноя!F16</f>
        <v>73</v>
      </c>
      <c r="G16" s="82">
        <f>'[1]10 мес-21'!G16+[1]ноя!G16</f>
        <v>59</v>
      </c>
      <c r="H16" s="82">
        <f>'[1]10 мес-21'!H16+[1]ноя!H16</f>
        <v>0</v>
      </c>
      <c r="I16" s="82">
        <f>'[1]10 мес-21'!I16+[1]ноя!I16</f>
        <v>3</v>
      </c>
      <c r="J16" s="82">
        <f>'[1]10 мес-21'!J16+[1]ноя!J16</f>
        <v>0</v>
      </c>
      <c r="K16" s="83">
        <f>'[1]10 мес-21'!K16+[1]ноя!K16</f>
        <v>3</v>
      </c>
      <c r="L16" s="82">
        <f>'[1]10 мес-21'!L16+[1]ноя!L16</f>
        <v>0</v>
      </c>
      <c r="M16" s="82">
        <f>'[1]10 мес-21'!M16+[1]ноя!M16</f>
        <v>0</v>
      </c>
      <c r="N16" s="82">
        <f>'[1]10 мес-21'!N16+[1]ноя!N16</f>
        <v>2</v>
      </c>
      <c r="O16" s="82">
        <f>'[1]10 мес-21'!O16+[1]ноя!O16</f>
        <v>33</v>
      </c>
      <c r="P16" s="82">
        <f>'[1]10 мес-21'!P16+[1]ноя!P16</f>
        <v>26</v>
      </c>
      <c r="Q16" s="82">
        <f>'[1]10 мес-21'!Q16+[1]ноя!Q16</f>
        <v>7</v>
      </c>
      <c r="R16" s="82">
        <f>'[1]10 мес-21'!R16+[1]ноя!R16</f>
        <v>102</v>
      </c>
      <c r="S16" s="82">
        <f>'[1]10 мес-21'!S16+[1]ноя!S16</f>
        <v>0</v>
      </c>
      <c r="T16" s="84">
        <f t="shared" si="4"/>
        <v>10.757677936753851</v>
      </c>
      <c r="U16" s="84">
        <f t="shared" si="5"/>
        <v>13.124213979768523</v>
      </c>
      <c r="V16" s="84">
        <f t="shared" si="6"/>
        <v>6.5027842644153049</v>
      </c>
      <c r="W16" s="85">
        <f t="shared" si="0"/>
        <v>0</v>
      </c>
      <c r="X16" s="85">
        <f t="shared" si="1"/>
        <v>0</v>
      </c>
      <c r="Y16" s="90">
        <f t="shared" si="2"/>
        <v>0</v>
      </c>
      <c r="Z16" s="90">
        <f t="shared" si="7"/>
        <v>0</v>
      </c>
      <c r="AA16" s="90">
        <f t="shared" si="8"/>
        <v>-2.3665360430146727</v>
      </c>
      <c r="AB16" s="86">
        <v>5567</v>
      </c>
      <c r="AC16" s="90">
        <f t="shared" si="9"/>
        <v>9.339975093399751</v>
      </c>
      <c r="AD16" s="94">
        <v>3212</v>
      </c>
      <c r="AE16" s="89">
        <f t="shared" si="10"/>
        <v>-12</v>
      </c>
      <c r="AF16" s="89">
        <f t="shared" si="3"/>
        <v>-24</v>
      </c>
      <c r="AG16" s="90">
        <v>10985</v>
      </c>
      <c r="AH16" s="90">
        <f t="shared" si="11"/>
        <v>10973</v>
      </c>
    </row>
    <row r="17" spans="1:34" s="101" customFormat="1" ht="24" customHeight="1">
      <c r="A17" s="337" t="s">
        <v>59</v>
      </c>
      <c r="B17" s="331"/>
      <c r="C17" s="95">
        <f>SUM(C7:C16)</f>
        <v>156360</v>
      </c>
      <c r="D17" s="96">
        <f>'[1]10 мес-21'!D17+[1]ноя!D17</f>
        <v>1731</v>
      </c>
      <c r="E17" s="96">
        <v>1911</v>
      </c>
      <c r="F17" s="96">
        <f>'[1]10 мес-21'!F17+[1]ноя!F17</f>
        <v>1048</v>
      </c>
      <c r="G17" s="96">
        <f>'[1]10 мес-21'!G17+[1]ноя!G17</f>
        <v>863</v>
      </c>
      <c r="H17" s="96">
        <f>'[1]10 мес-21'!H17+[1]ноя!H17</f>
        <v>13</v>
      </c>
      <c r="I17" s="96">
        <f>'[1]10 мес-21'!I17+[1]ноя!I17</f>
        <v>23</v>
      </c>
      <c r="J17" s="96">
        <f>'[1]10 мес-21'!J17+[1]ноя!J17</f>
        <v>8</v>
      </c>
      <c r="K17" s="97">
        <f>'[1]10 мес-21'!K17+[1]ноя!K17</f>
        <v>44</v>
      </c>
      <c r="L17" s="96">
        <f>'[1]10 мес-21'!L17+[1]ноя!L17</f>
        <v>4</v>
      </c>
      <c r="M17" s="96">
        <f>'[1]10 мес-21'!M17+[1]ноя!M17</f>
        <v>18</v>
      </c>
      <c r="N17" s="96">
        <f>'[1]10 мес-21'!N17+[1]ноя!N17</f>
        <v>19</v>
      </c>
      <c r="O17" s="96">
        <f>'[1]10 мес-21'!O17+[1]ноя!O17</f>
        <v>551</v>
      </c>
      <c r="P17" s="96">
        <f>'[1]10 мес-21'!P17+[1]ноя!P17</f>
        <v>435</v>
      </c>
      <c r="Q17" s="96">
        <f>'[1]10 мес-21'!Q17+[1]ноя!Q17</f>
        <v>116</v>
      </c>
      <c r="R17" s="96">
        <f>'[1]10 мес-21'!R17+[1]ноя!R17</f>
        <v>1349</v>
      </c>
      <c r="S17" s="96">
        <f>'[1]10 мес-21'!S17+[1]ноя!S17</f>
        <v>3</v>
      </c>
      <c r="T17" s="98">
        <f t="shared" si="4"/>
        <v>12.100172678434383</v>
      </c>
      <c r="U17" s="98">
        <f t="shared" si="5"/>
        <v>13.333979278587874</v>
      </c>
      <c r="V17" s="98">
        <f t="shared" si="6"/>
        <v>7.3964709193475366</v>
      </c>
      <c r="W17" s="99">
        <f t="shared" si="0"/>
        <v>7.5101097631426921</v>
      </c>
      <c r="X17" s="99">
        <f t="shared" si="1"/>
        <v>12.578616352201259</v>
      </c>
      <c r="Y17" s="99">
        <f t="shared" si="2"/>
        <v>10.291595197255575</v>
      </c>
      <c r="Z17" s="99">
        <f t="shared" si="7"/>
        <v>173.3102253032929</v>
      </c>
      <c r="AA17" s="99">
        <f>T17-U17</f>
        <v>-1.2338066001534909</v>
      </c>
      <c r="AB17" s="95">
        <f>SUM(AB7:AB16)</f>
        <v>81721</v>
      </c>
      <c r="AC17" s="99">
        <f t="shared" si="9"/>
        <v>8.9187983946162888</v>
      </c>
      <c r="AD17" s="95">
        <f>SUM(AD7:AD16)</f>
        <v>49334</v>
      </c>
      <c r="AE17" s="100">
        <f t="shared" si="10"/>
        <v>-90</v>
      </c>
      <c r="AF17" s="100">
        <f t="shared" si="3"/>
        <v>-180</v>
      </c>
      <c r="AG17" s="100">
        <v>156450</v>
      </c>
      <c r="AH17" s="100">
        <f>AG17+(AE17)</f>
        <v>156360</v>
      </c>
    </row>
    <row r="18" spans="1:34" ht="26.25" customHeight="1">
      <c r="A18" s="78">
        <v>11</v>
      </c>
      <c r="B18" s="79" t="s">
        <v>113</v>
      </c>
      <c r="C18" s="80">
        <f>'[1]10 мес-21'!C18+[1]ноя!V18</f>
        <v>64610</v>
      </c>
      <c r="D18" s="81">
        <f>'[1]10 мес-21'!D18+[1]ноя!D18</f>
        <v>935</v>
      </c>
      <c r="E18" s="82">
        <f>'[1]10 мес-21'!E18+[1]ноя!E18</f>
        <v>723</v>
      </c>
      <c r="F18" s="82">
        <f>'[1]10 мес-21'!F18+[1]ноя!F18</f>
        <v>358</v>
      </c>
      <c r="G18" s="82">
        <f>'[1]10 мес-21'!G18+[1]ноя!G18</f>
        <v>365</v>
      </c>
      <c r="H18" s="82">
        <f>'[1]10 мес-21'!H18+[1]ноя!H18</f>
        <v>6</v>
      </c>
      <c r="I18" s="82">
        <f>'[1]10 мес-21'!I18+[1]ноя!I18</f>
        <v>6</v>
      </c>
      <c r="J18" s="82">
        <f>'[1]10 мес-21'!J18+[1]ноя!J18</f>
        <v>2</v>
      </c>
      <c r="K18" s="83">
        <f>'[1]10 мес-21'!K18+[1]ноя!K18</f>
        <v>14</v>
      </c>
      <c r="L18" s="82">
        <f>'[1]10 мес-21'!L18+[1]ноя!L18</f>
        <v>2</v>
      </c>
      <c r="M18" s="82">
        <f>'[1]10 мес-21'!M18+[1]ноя!M18</f>
        <v>6</v>
      </c>
      <c r="N18" s="82">
        <f>'[1]10 мес-21'!N18+[1]ноя!N18</f>
        <v>7</v>
      </c>
      <c r="O18" s="82">
        <f>'[1]10 мес-21'!O18+[1]ноя!O18</f>
        <v>167</v>
      </c>
      <c r="P18" s="82">
        <f>'[1]10 мес-21'!P18+[1]ноя!P18</f>
        <v>123</v>
      </c>
      <c r="Q18" s="82">
        <f>'[1]10 мес-21'!Q18+[1]ноя!Q18</f>
        <v>44</v>
      </c>
      <c r="R18" s="82">
        <f>'[1]10 мес-21'!R18+[1]ноя!R18</f>
        <v>553</v>
      </c>
      <c r="S18" s="82">
        <f>'[1]10 мес-21'!S18+[1]ноя!S18</f>
        <v>0</v>
      </c>
      <c r="T18" s="84">
        <f t="shared" si="4"/>
        <v>15.81728834545736</v>
      </c>
      <c r="U18" s="84">
        <f t="shared" si="5"/>
        <v>12.208528091626683</v>
      </c>
      <c r="V18" s="84">
        <f t="shared" si="6"/>
        <v>4.886088440817197</v>
      </c>
      <c r="W18" s="102">
        <f t="shared" si="0"/>
        <v>6.4171122994652405</v>
      </c>
      <c r="X18" s="102">
        <f t="shared" si="1"/>
        <v>8.501594048884165</v>
      </c>
      <c r="Y18" s="102">
        <f t="shared" si="2"/>
        <v>6.3761955366631247</v>
      </c>
      <c r="Z18" s="102">
        <f t="shared" si="7"/>
        <v>0</v>
      </c>
      <c r="AA18" s="102">
        <f>T18-U18</f>
        <v>3.6087602538306776</v>
      </c>
      <c r="AB18" s="103">
        <v>37494</v>
      </c>
      <c r="AC18" s="104">
        <f t="shared" si="9"/>
        <v>7.8029205216809716</v>
      </c>
      <c r="AD18" s="103">
        <v>17942</v>
      </c>
      <c r="AE18" s="105">
        <f t="shared" si="10"/>
        <v>106</v>
      </c>
      <c r="AF18" s="90">
        <f t="shared" si="3"/>
        <v>212</v>
      </c>
      <c r="AG18" s="90">
        <v>64504</v>
      </c>
      <c r="AH18" s="90">
        <f t="shared" si="11"/>
        <v>64610</v>
      </c>
    </row>
    <row r="19" spans="1:34" s="110" customFormat="1" ht="31.35" customHeight="1">
      <c r="A19" s="338" t="s">
        <v>114</v>
      </c>
      <c r="B19" s="338"/>
      <c r="C19" s="106">
        <f>C17+C18</f>
        <v>220970</v>
      </c>
      <c r="D19" s="107">
        <f>'[1]10 мес-21'!D19+[1]ноя!D19</f>
        <v>2666</v>
      </c>
      <c r="E19" s="107">
        <f>'[1]10 мес-21'!E19+[1]ноя!E19</f>
        <v>2634</v>
      </c>
      <c r="F19" s="107">
        <f>'[1]10 мес-21'!F19+[1]ноя!F19</f>
        <v>1406</v>
      </c>
      <c r="G19" s="107">
        <f>'[1]10 мес-21'!G19+[1]ноя!G19</f>
        <v>1228</v>
      </c>
      <c r="H19" s="107">
        <f>'[1]10 мес-21'!H19+[1]ноя!H19</f>
        <v>19</v>
      </c>
      <c r="I19" s="107">
        <f>'[1]10 мес-21'!I19+[1]ноя!I19</f>
        <v>29</v>
      </c>
      <c r="J19" s="107">
        <f>'[1]10 мес-21'!J19+[1]ноя!J19</f>
        <v>10</v>
      </c>
      <c r="K19" s="108">
        <f>'[1]10 мес-21'!K19+[1]ноя!K19</f>
        <v>58</v>
      </c>
      <c r="L19" s="107">
        <f>'[1]10 мес-21'!L19+[1]ноя!L19</f>
        <v>6</v>
      </c>
      <c r="M19" s="107">
        <f>'[1]10 мес-21'!M19+[1]ноя!M19</f>
        <v>24</v>
      </c>
      <c r="N19" s="107">
        <f>'[1]10 мес-21'!N19+[1]ноя!N19</f>
        <v>26</v>
      </c>
      <c r="O19" s="107">
        <f>'[1]10 мес-21'!O19+[1]ноя!O19</f>
        <v>718</v>
      </c>
      <c r="P19" s="107">
        <f>'[1]10 мес-21'!P19+[1]ноя!P19</f>
        <v>558</v>
      </c>
      <c r="Q19" s="107">
        <f>'[1]10 мес-21'!Q19+[1]ноя!Q19</f>
        <v>160</v>
      </c>
      <c r="R19" s="107">
        <f>'[1]10 мес-21'!R19+[1]ноя!R19</f>
        <v>1902</v>
      </c>
      <c r="S19" s="107">
        <f>'[1]10 мес-21'!S19+[1]ноя!S19</f>
        <v>3</v>
      </c>
      <c r="T19" s="99">
        <f t="shared" si="4"/>
        <v>13.187029913562927</v>
      </c>
      <c r="U19" s="99">
        <f>E19*1000/C19*1.093</f>
        <v>13.028745983617686</v>
      </c>
      <c r="V19" s="99">
        <f>O19*1000/AB19*1.093</f>
        <v>6.5828461183575895</v>
      </c>
      <c r="W19" s="99">
        <f t="shared" si="0"/>
        <v>7.1267816954238556</v>
      </c>
      <c r="X19" s="99">
        <f t="shared" si="1"/>
        <v>11.152416356877323</v>
      </c>
      <c r="Y19" s="99">
        <f t="shared" si="2"/>
        <v>8.921933085501859</v>
      </c>
      <c r="Z19" s="99">
        <f t="shared" si="7"/>
        <v>112.52813203300825</v>
      </c>
      <c r="AA19" s="99">
        <f>T19-U19</f>
        <v>0.15828392994524165</v>
      </c>
      <c r="AB19" s="106">
        <f>AB17+AB18</f>
        <v>119215</v>
      </c>
      <c r="AC19" s="99">
        <f t="shared" si="9"/>
        <v>8.6212022117842917</v>
      </c>
      <c r="AD19" s="95">
        <f>AD17+AD18</f>
        <v>67276</v>
      </c>
      <c r="AE19" s="109">
        <f t="shared" si="10"/>
        <v>16</v>
      </c>
      <c r="AF19" s="109">
        <f t="shared" si="3"/>
        <v>32</v>
      </c>
      <c r="AG19" s="109">
        <v>220954</v>
      </c>
      <c r="AH19" s="109">
        <f t="shared" si="11"/>
        <v>220970</v>
      </c>
    </row>
    <row r="20" spans="1:34" s="119" customFormat="1" ht="31.5" customHeight="1">
      <c r="A20" s="339" t="s">
        <v>115</v>
      </c>
      <c r="B20" s="340"/>
      <c r="C20" s="111">
        <v>220396</v>
      </c>
      <c r="D20" s="112">
        <v>2682</v>
      </c>
      <c r="E20" s="112">
        <v>2249</v>
      </c>
      <c r="F20" s="112">
        <v>1247</v>
      </c>
      <c r="G20" s="112">
        <v>1002</v>
      </c>
      <c r="H20" s="112">
        <v>21</v>
      </c>
      <c r="I20" s="112">
        <v>20</v>
      </c>
      <c r="J20" s="113">
        <v>5</v>
      </c>
      <c r="K20" s="113">
        <v>46</v>
      </c>
      <c r="L20" s="112">
        <v>3</v>
      </c>
      <c r="M20" s="112">
        <v>17</v>
      </c>
      <c r="N20" s="113">
        <v>27</v>
      </c>
      <c r="O20" s="112">
        <v>621</v>
      </c>
      <c r="P20" s="112">
        <v>490</v>
      </c>
      <c r="Q20" s="112">
        <v>131</v>
      </c>
      <c r="R20" s="112">
        <v>1583</v>
      </c>
      <c r="S20" s="113"/>
      <c r="T20" s="114">
        <v>13.30072233615855</v>
      </c>
      <c r="U20" s="114">
        <v>11.153364852356665</v>
      </c>
      <c r="V20" s="114">
        <v>5.8384341453344346</v>
      </c>
      <c r="W20" s="114">
        <v>7.8299776286353469</v>
      </c>
      <c r="X20" s="114">
        <v>7.4101519081141163</v>
      </c>
      <c r="Y20" s="114">
        <v>6.2986291218969992</v>
      </c>
      <c r="Z20" s="115"/>
      <c r="AA20" s="115">
        <v>2.1473574838018852</v>
      </c>
      <c r="AB20" s="116">
        <v>116256</v>
      </c>
      <c r="AC20" s="117">
        <v>7.4530091906314855</v>
      </c>
      <c r="AD20" s="112">
        <v>67460</v>
      </c>
      <c r="AE20" s="118"/>
    </row>
    <row r="21" spans="1:34" s="125" customFormat="1" ht="34.5" customHeight="1">
      <c r="A21" s="341" t="s">
        <v>116</v>
      </c>
      <c r="B21" s="342"/>
      <c r="C21" s="342"/>
      <c r="D21" s="120">
        <f>D19-D20</f>
        <v>-16</v>
      </c>
      <c r="E21" s="120">
        <f t="shared" ref="E21:S21" si="12">E19-E20</f>
        <v>385</v>
      </c>
      <c r="F21" s="120">
        <f t="shared" si="12"/>
        <v>159</v>
      </c>
      <c r="G21" s="120">
        <f t="shared" si="12"/>
        <v>226</v>
      </c>
      <c r="H21" s="120">
        <f t="shared" si="12"/>
        <v>-2</v>
      </c>
      <c r="I21" s="120">
        <f t="shared" si="12"/>
        <v>9</v>
      </c>
      <c r="J21" s="120">
        <f t="shared" si="12"/>
        <v>5</v>
      </c>
      <c r="K21" s="120">
        <f t="shared" si="12"/>
        <v>12</v>
      </c>
      <c r="L21" s="120">
        <f t="shared" si="12"/>
        <v>3</v>
      </c>
      <c r="M21" s="120">
        <f t="shared" si="12"/>
        <v>7</v>
      </c>
      <c r="N21" s="120">
        <f t="shared" si="12"/>
        <v>-1</v>
      </c>
      <c r="O21" s="120">
        <f t="shared" si="12"/>
        <v>97</v>
      </c>
      <c r="P21" s="120">
        <f t="shared" si="12"/>
        <v>68</v>
      </c>
      <c r="Q21" s="120">
        <f t="shared" si="12"/>
        <v>29</v>
      </c>
      <c r="R21" s="120">
        <f t="shared" si="12"/>
        <v>319</v>
      </c>
      <c r="S21" s="120">
        <f t="shared" si="12"/>
        <v>3</v>
      </c>
      <c r="T21" s="121">
        <f>(T19/T20)-100%</f>
        <v>-8.5478382092486482E-3</v>
      </c>
      <c r="U21" s="121">
        <f t="shared" ref="U21:AC21" si="13">(U19/U20)-100%</f>
        <v>0.16814487431250491</v>
      </c>
      <c r="V21" s="121">
        <f t="shared" si="13"/>
        <v>0.12750199017283159</v>
      </c>
      <c r="W21" s="121">
        <f t="shared" si="13"/>
        <v>-8.9808166327296157E-2</v>
      </c>
      <c r="X21" s="121">
        <f t="shared" si="13"/>
        <v>0.5050185873605948</v>
      </c>
      <c r="Y21" s="121">
        <f t="shared" si="13"/>
        <v>0.41648808222173628</v>
      </c>
      <c r="Z21" s="121"/>
      <c r="AA21" s="121">
        <f t="shared" si="13"/>
        <v>-0.92628897091461415</v>
      </c>
      <c r="AB21" s="122">
        <f>AD20-AD22</f>
        <v>57</v>
      </c>
      <c r="AC21" s="121">
        <f t="shared" si="13"/>
        <v>0.15674112177685728</v>
      </c>
      <c r="AD21" s="123">
        <v>67403</v>
      </c>
      <c r="AE21" s="124"/>
      <c r="AF21" s="124"/>
    </row>
    <row r="22" spans="1:34" s="129" customFormat="1" ht="21.75" customHeight="1">
      <c r="A22" s="343" t="s">
        <v>117</v>
      </c>
      <c r="B22" s="335"/>
      <c r="C22" s="111">
        <v>219222</v>
      </c>
      <c r="D22" s="112">
        <v>2762</v>
      </c>
      <c r="E22" s="112">
        <v>2051</v>
      </c>
      <c r="F22" s="112">
        <v>1142</v>
      </c>
      <c r="G22" s="112">
        <v>909</v>
      </c>
      <c r="H22" s="112">
        <v>32</v>
      </c>
      <c r="I22" s="112">
        <v>17</v>
      </c>
      <c r="J22" s="112">
        <v>16</v>
      </c>
      <c r="K22" s="112">
        <v>65</v>
      </c>
      <c r="L22" s="112">
        <v>9</v>
      </c>
      <c r="M22" s="112">
        <v>16</v>
      </c>
      <c r="N22" s="126">
        <v>40</v>
      </c>
      <c r="O22" s="112">
        <v>578</v>
      </c>
      <c r="P22" s="112">
        <v>464</v>
      </c>
      <c r="Q22" s="112">
        <v>114</v>
      </c>
      <c r="R22" s="112">
        <v>1422</v>
      </c>
      <c r="S22" s="127"/>
      <c r="T22" s="114">
        <v>13.8</v>
      </c>
      <c r="U22" s="128">
        <v>10.199999999999999</v>
      </c>
      <c r="V22" s="114">
        <v>5.5</v>
      </c>
      <c r="W22" s="114">
        <v>11</v>
      </c>
      <c r="X22" s="114">
        <v>9</v>
      </c>
      <c r="Y22" s="114">
        <v>5.8</v>
      </c>
      <c r="Z22" s="115"/>
      <c r="AA22" s="115">
        <v>3.5</v>
      </c>
      <c r="AB22" s="116">
        <v>115739</v>
      </c>
      <c r="AC22" s="117">
        <v>10.5</v>
      </c>
      <c r="AD22" s="112">
        <v>67403</v>
      </c>
      <c r="AF22" s="130"/>
      <c r="AG22" s="131"/>
      <c r="AH22" s="132"/>
    </row>
    <row r="23" spans="1:34" s="142" customFormat="1" ht="21.75" customHeight="1">
      <c r="A23" s="335" t="s">
        <v>118</v>
      </c>
      <c r="B23" s="335"/>
      <c r="C23" s="133">
        <v>218577</v>
      </c>
      <c r="D23" s="134">
        <v>3084</v>
      </c>
      <c r="E23" s="134">
        <v>2008</v>
      </c>
      <c r="F23" s="134">
        <v>1127</v>
      </c>
      <c r="G23" s="134">
        <v>881</v>
      </c>
      <c r="H23" s="134">
        <v>26</v>
      </c>
      <c r="I23" s="134">
        <v>14</v>
      </c>
      <c r="J23" s="135">
        <v>9</v>
      </c>
      <c r="K23" s="136">
        <v>49</v>
      </c>
      <c r="L23" s="134">
        <v>11</v>
      </c>
      <c r="M23" s="134">
        <v>11</v>
      </c>
      <c r="N23" s="137"/>
      <c r="O23" s="134">
        <v>552</v>
      </c>
      <c r="P23" s="134"/>
      <c r="Q23" s="138"/>
      <c r="R23" s="139">
        <v>1416</v>
      </c>
      <c r="S23" s="137"/>
      <c r="T23" s="138">
        <v>15.4</v>
      </c>
      <c r="U23" s="138">
        <v>10</v>
      </c>
      <c r="V23" s="138">
        <v>5.2</v>
      </c>
      <c r="W23" s="138">
        <v>8.3000000000000007</v>
      </c>
      <c r="X23" s="138">
        <v>7.1</v>
      </c>
      <c r="Y23" s="138">
        <v>3.6</v>
      </c>
      <c r="Z23" s="137"/>
      <c r="AA23" s="136">
        <v>5.4</v>
      </c>
      <c r="AB23" s="140">
        <v>116231</v>
      </c>
      <c r="AC23" s="87">
        <v>8</v>
      </c>
      <c r="AD23" s="141">
        <v>67058</v>
      </c>
      <c r="AF23" s="143"/>
      <c r="AG23" s="144"/>
      <c r="AH23" s="145"/>
    </row>
    <row r="24" spans="1:34" s="145" customFormat="1" ht="18" customHeight="1">
      <c r="A24" s="146"/>
      <c r="B24" s="146"/>
      <c r="C24" s="147"/>
      <c r="D24" s="148"/>
      <c r="E24" s="148"/>
      <c r="F24" s="148"/>
      <c r="G24" s="148"/>
      <c r="H24" s="148"/>
      <c r="I24" s="148"/>
      <c r="M24" s="148"/>
      <c r="N24" s="148"/>
      <c r="O24" s="148"/>
      <c r="P24" s="148"/>
      <c r="Q24" s="149"/>
      <c r="R24" s="150"/>
      <c r="S24" s="149"/>
      <c r="T24" s="149"/>
      <c r="U24" s="149"/>
      <c r="V24" s="149"/>
      <c r="W24" s="149"/>
      <c r="X24" s="149"/>
      <c r="Y24" s="151"/>
      <c r="Z24" s="152"/>
      <c r="AA24" s="153"/>
      <c r="AB24" s="143"/>
      <c r="AC24" s="152"/>
      <c r="AD24" s="154"/>
      <c r="AE24" s="155"/>
      <c r="AF24" s="143"/>
      <c r="AG24" s="144"/>
    </row>
    <row r="25" spans="1:34" ht="43.35" customHeight="1">
      <c r="A25" s="156" t="s">
        <v>119</v>
      </c>
      <c r="B25" s="72"/>
      <c r="J25" s="157"/>
      <c r="K25" s="157"/>
      <c r="V25" s="347" t="s">
        <v>120</v>
      </c>
      <c r="W25" s="348"/>
      <c r="X25" s="348"/>
      <c r="Y25" s="348"/>
      <c r="Z25" s="348"/>
      <c r="AA25" s="348"/>
      <c r="AB25" s="348"/>
      <c r="AC25" s="348"/>
      <c r="AD25" s="348"/>
      <c r="AE25" s="158"/>
      <c r="AF25" s="158"/>
    </row>
    <row r="26" spans="1:34" ht="39.75" customHeight="1">
      <c r="A26" s="159" t="s">
        <v>121</v>
      </c>
      <c r="B26" s="160"/>
      <c r="C26" s="160"/>
      <c r="D26" s="158"/>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2" t="s">
        <v>122</v>
      </c>
      <c r="AC26" s="162" t="s">
        <v>123</v>
      </c>
      <c r="AD26" s="163" t="s">
        <v>124</v>
      </c>
    </row>
    <row r="27" spans="1:34" ht="21.6" customHeight="1">
      <c r="V27" s="349" t="s">
        <v>125</v>
      </c>
      <c r="W27" s="350"/>
      <c r="X27" s="350"/>
      <c r="Y27" s="350"/>
      <c r="Z27" s="350"/>
      <c r="AA27" s="351"/>
      <c r="AB27" s="164">
        <f>(H19+I19)*10000/57511</f>
        <v>8.3462294169810995</v>
      </c>
      <c r="AC27" s="164">
        <f>J19*10000/9765</f>
        <v>10.240655401945725</v>
      </c>
      <c r="AD27" s="165">
        <f>K19*10000/AD28</f>
        <v>8.6212022117842917</v>
      </c>
    </row>
    <row r="28" spans="1:34" ht="21.6" customHeight="1">
      <c r="V28" s="352" t="s">
        <v>126</v>
      </c>
      <c r="W28" s="348"/>
      <c r="X28" s="348"/>
      <c r="Y28" s="348"/>
      <c r="Z28" s="348"/>
      <c r="AA28" s="348"/>
      <c r="AB28" s="166">
        <v>57511</v>
      </c>
      <c r="AC28" s="166">
        <v>9765</v>
      </c>
      <c r="AD28" s="166">
        <v>67276</v>
      </c>
    </row>
    <row r="29" spans="1:34" ht="18" customHeight="1">
      <c r="V29" s="353" t="s">
        <v>127</v>
      </c>
      <c r="W29" s="345"/>
      <c r="X29" s="345"/>
      <c r="Y29" s="345"/>
      <c r="Z29" s="345"/>
      <c r="AA29" s="346"/>
      <c r="AB29" s="166">
        <v>7.7</v>
      </c>
      <c r="AC29" s="166">
        <v>5.8</v>
      </c>
      <c r="AD29" s="166">
        <v>7.5</v>
      </c>
    </row>
    <row r="30" spans="1:34" ht="21" customHeight="1">
      <c r="V30" s="354" t="s">
        <v>128</v>
      </c>
      <c r="W30" s="350"/>
      <c r="X30" s="350"/>
      <c r="Y30" s="350"/>
      <c r="Z30" s="350"/>
      <c r="AA30" s="351"/>
      <c r="AB30" s="167">
        <f>AB27/AB29-100%</f>
        <v>8.3925898309233693E-2</v>
      </c>
      <c r="AC30" s="167">
        <f>AC27/AC29-100%</f>
        <v>0.76563024171478022</v>
      </c>
      <c r="AD30" s="167">
        <f>AD27/AD29-100%</f>
        <v>0.14949362823790557</v>
      </c>
    </row>
    <row r="31" spans="1:34" ht="19.350000000000001" customHeight="1">
      <c r="V31" s="353" t="s">
        <v>129</v>
      </c>
      <c r="W31" s="345"/>
      <c r="X31" s="345"/>
      <c r="Y31" s="345"/>
      <c r="Z31" s="345"/>
      <c r="AA31" s="346"/>
      <c r="AB31" s="166">
        <v>9.1999999999999993</v>
      </c>
      <c r="AC31" s="166">
        <v>19.5</v>
      </c>
      <c r="AD31" s="166">
        <v>10.5</v>
      </c>
    </row>
    <row r="32" spans="1:34" ht="15">
      <c r="V32" s="344" t="s">
        <v>130</v>
      </c>
      <c r="W32" s="345"/>
      <c r="X32" s="345"/>
      <c r="Y32" s="345"/>
      <c r="Z32" s="345"/>
      <c r="AA32" s="346"/>
      <c r="AB32" s="168">
        <v>7.5</v>
      </c>
      <c r="AC32" s="168">
        <v>11.5</v>
      </c>
      <c r="AD32" s="168">
        <v>8</v>
      </c>
    </row>
  </sheetData>
  <sheetProtection selectLockedCells="1" selectUnlockedCells="1"/>
  <mergeCells count="47">
    <mergeCell ref="V32:AA32"/>
    <mergeCell ref="V25:AD25"/>
    <mergeCell ref="V27:AA27"/>
    <mergeCell ref="V28:AA28"/>
    <mergeCell ref="V29:AA29"/>
    <mergeCell ref="V30:AA30"/>
    <mergeCell ref="V31:AA31"/>
    <mergeCell ref="A23:B23"/>
    <mergeCell ref="S5:S6"/>
    <mergeCell ref="U5:U6"/>
    <mergeCell ref="V5:V6"/>
    <mergeCell ref="W5:W6"/>
    <mergeCell ref="A17:B17"/>
    <mergeCell ref="A19:B19"/>
    <mergeCell ref="A20:B20"/>
    <mergeCell ref="A21:C21"/>
    <mergeCell ref="A22:B22"/>
    <mergeCell ref="AH4:AH6"/>
    <mergeCell ref="E5:G5"/>
    <mergeCell ref="H5:H6"/>
    <mergeCell ref="I5:I6"/>
    <mergeCell ref="J5:J6"/>
    <mergeCell ref="K5:K6"/>
    <mergeCell ref="L5:M5"/>
    <mergeCell ref="N5:N6"/>
    <mergeCell ref="O5:Q5"/>
    <mergeCell ref="R5:R6"/>
    <mergeCell ref="AA4:AA6"/>
    <mergeCell ref="AB4:AB6"/>
    <mergeCell ref="AC4:AD4"/>
    <mergeCell ref="AE4:AE6"/>
    <mergeCell ref="AF4:AF6"/>
    <mergeCell ref="AG4:AG6"/>
    <mergeCell ref="AC5:AC6"/>
    <mergeCell ref="AD5:AD6"/>
    <mergeCell ref="A1:AD1"/>
    <mergeCell ref="A2:AA2"/>
    <mergeCell ref="A4:A6"/>
    <mergeCell ref="B4:B6"/>
    <mergeCell ref="C4:C6"/>
    <mergeCell ref="D4:D6"/>
    <mergeCell ref="E4:S4"/>
    <mergeCell ref="T4:T6"/>
    <mergeCell ref="U4:Y4"/>
    <mergeCell ref="Z4:Z6"/>
    <mergeCell ref="X5:X6"/>
    <mergeCell ref="Y5:Y6"/>
  </mergeCells>
  <dataValidations count="1">
    <dataValidation operator="equal" allowBlank="1" showErrorMessage="1" sqref="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7:AB16 JX7:JX16 TT7:TT16 ADP7:ADP16 ANL7:ANL16 AXH7:AXH16 BHD7:BHD16 BQZ7:BQZ16 CAV7:CAV16 CKR7:CKR16 CUN7:CUN16 DEJ7:DEJ16 DOF7:DOF16 DYB7:DYB16 EHX7:EHX16 ERT7:ERT16 FBP7:FBP16 FLL7:FLL16 FVH7:FVH16 GFD7:GFD16 GOZ7:GOZ16 GYV7:GYV16 HIR7:HIR16 HSN7:HSN16 ICJ7:ICJ16 IMF7:IMF16 IWB7:IWB16 JFX7:JFX16 JPT7:JPT16 JZP7:JZP16 KJL7:KJL16 KTH7:KTH16 LDD7:LDD16 LMZ7:LMZ16 LWV7:LWV16 MGR7:MGR16 MQN7:MQN16 NAJ7:NAJ16 NKF7:NKF16 NUB7:NUB16 ODX7:ODX16 ONT7:ONT16 OXP7:OXP16 PHL7:PHL16 PRH7:PRH16 QBD7:QBD16 QKZ7:QKZ16 QUV7:QUV16 RER7:RER16 RON7:RON16 RYJ7:RYJ16 SIF7:SIF16 SSB7:SSB16 TBX7:TBX16 TLT7:TLT16 TVP7:TVP16 UFL7:UFL16 UPH7:UPH16 UZD7:UZD16 VIZ7:VIZ16 VSV7:VSV16 WCR7:WCR16 WMN7:WMN16 WWJ7:WWJ16 AB65543:AB65552 JX65543:JX65552 TT65543:TT65552 ADP65543:ADP65552 ANL65543:ANL65552 AXH65543:AXH65552 BHD65543:BHD65552 BQZ65543:BQZ65552 CAV65543:CAV65552 CKR65543:CKR65552 CUN65543:CUN65552 DEJ65543:DEJ65552 DOF65543:DOF65552 DYB65543:DYB65552 EHX65543:EHX65552 ERT65543:ERT65552 FBP65543:FBP65552 FLL65543:FLL65552 FVH65543:FVH65552 GFD65543:GFD65552 GOZ65543:GOZ65552 GYV65543:GYV65552 HIR65543:HIR65552 HSN65543:HSN65552 ICJ65543:ICJ65552 IMF65543:IMF65552 IWB65543:IWB65552 JFX65543:JFX65552 JPT65543:JPT65552 JZP65543:JZP65552 KJL65543:KJL65552 KTH65543:KTH65552 LDD65543:LDD65552 LMZ65543:LMZ65552 LWV65543:LWV65552 MGR65543:MGR65552 MQN65543:MQN65552 NAJ65543:NAJ65552 NKF65543:NKF65552 NUB65543:NUB65552 ODX65543:ODX65552 ONT65543:ONT65552 OXP65543:OXP65552 PHL65543:PHL65552 PRH65543:PRH65552 QBD65543:QBD65552 QKZ65543:QKZ65552 QUV65543:QUV65552 RER65543:RER65552 RON65543:RON65552 RYJ65543:RYJ65552 SIF65543:SIF65552 SSB65543:SSB65552 TBX65543:TBX65552 TLT65543:TLT65552 TVP65543:TVP65552 UFL65543:UFL65552 UPH65543:UPH65552 UZD65543:UZD65552 VIZ65543:VIZ65552 VSV65543:VSV65552 WCR65543:WCR65552 WMN65543:WMN65552 WWJ65543:WWJ65552 AB131079:AB131088 JX131079:JX131088 TT131079:TT131088 ADP131079:ADP131088 ANL131079:ANL131088 AXH131079:AXH131088 BHD131079:BHD131088 BQZ131079:BQZ131088 CAV131079:CAV131088 CKR131079:CKR131088 CUN131079:CUN131088 DEJ131079:DEJ131088 DOF131079:DOF131088 DYB131079:DYB131088 EHX131079:EHX131088 ERT131079:ERT131088 FBP131079:FBP131088 FLL131079:FLL131088 FVH131079:FVH131088 GFD131079:GFD131088 GOZ131079:GOZ131088 GYV131079:GYV131088 HIR131079:HIR131088 HSN131079:HSN131088 ICJ131079:ICJ131088 IMF131079:IMF131088 IWB131079:IWB131088 JFX131079:JFX131088 JPT131079:JPT131088 JZP131079:JZP131088 KJL131079:KJL131088 KTH131079:KTH131088 LDD131079:LDD131088 LMZ131079:LMZ131088 LWV131079:LWV131088 MGR131079:MGR131088 MQN131079:MQN131088 NAJ131079:NAJ131088 NKF131079:NKF131088 NUB131079:NUB131088 ODX131079:ODX131088 ONT131079:ONT131088 OXP131079:OXP131088 PHL131079:PHL131088 PRH131079:PRH131088 QBD131079:QBD131088 QKZ131079:QKZ131088 QUV131079:QUV131088 RER131079:RER131088 RON131079:RON131088 RYJ131079:RYJ131088 SIF131079:SIF131088 SSB131079:SSB131088 TBX131079:TBX131088 TLT131079:TLT131088 TVP131079:TVP131088 UFL131079:UFL131088 UPH131079:UPH131088 UZD131079:UZD131088 VIZ131079:VIZ131088 VSV131079:VSV131088 WCR131079:WCR131088 WMN131079:WMN131088 WWJ131079:WWJ131088 AB196615:AB196624 JX196615:JX196624 TT196615:TT196624 ADP196615:ADP196624 ANL196615:ANL196624 AXH196615:AXH196624 BHD196615:BHD196624 BQZ196615:BQZ196624 CAV196615:CAV196624 CKR196615:CKR196624 CUN196615:CUN196624 DEJ196615:DEJ196624 DOF196615:DOF196624 DYB196615:DYB196624 EHX196615:EHX196624 ERT196615:ERT196624 FBP196615:FBP196624 FLL196615:FLL196624 FVH196615:FVH196624 GFD196615:GFD196624 GOZ196615:GOZ196624 GYV196615:GYV196624 HIR196615:HIR196624 HSN196615:HSN196624 ICJ196615:ICJ196624 IMF196615:IMF196624 IWB196615:IWB196624 JFX196615:JFX196624 JPT196615:JPT196624 JZP196615:JZP196624 KJL196615:KJL196624 KTH196615:KTH196624 LDD196615:LDD196624 LMZ196615:LMZ196624 LWV196615:LWV196624 MGR196615:MGR196624 MQN196615:MQN196624 NAJ196615:NAJ196624 NKF196615:NKF196624 NUB196615:NUB196624 ODX196615:ODX196624 ONT196615:ONT196624 OXP196615:OXP196624 PHL196615:PHL196624 PRH196615:PRH196624 QBD196615:QBD196624 QKZ196615:QKZ196624 QUV196615:QUV196624 RER196615:RER196624 RON196615:RON196624 RYJ196615:RYJ196624 SIF196615:SIF196624 SSB196615:SSB196624 TBX196615:TBX196624 TLT196615:TLT196624 TVP196615:TVP196624 UFL196615:UFL196624 UPH196615:UPH196624 UZD196615:UZD196624 VIZ196615:VIZ196624 VSV196615:VSV196624 WCR196615:WCR196624 WMN196615:WMN196624 WWJ196615:WWJ196624 AB262151:AB262160 JX262151:JX262160 TT262151:TT262160 ADP262151:ADP262160 ANL262151:ANL262160 AXH262151:AXH262160 BHD262151:BHD262160 BQZ262151:BQZ262160 CAV262151:CAV262160 CKR262151:CKR262160 CUN262151:CUN262160 DEJ262151:DEJ262160 DOF262151:DOF262160 DYB262151:DYB262160 EHX262151:EHX262160 ERT262151:ERT262160 FBP262151:FBP262160 FLL262151:FLL262160 FVH262151:FVH262160 GFD262151:GFD262160 GOZ262151:GOZ262160 GYV262151:GYV262160 HIR262151:HIR262160 HSN262151:HSN262160 ICJ262151:ICJ262160 IMF262151:IMF262160 IWB262151:IWB262160 JFX262151:JFX262160 JPT262151:JPT262160 JZP262151:JZP262160 KJL262151:KJL262160 KTH262151:KTH262160 LDD262151:LDD262160 LMZ262151:LMZ262160 LWV262151:LWV262160 MGR262151:MGR262160 MQN262151:MQN262160 NAJ262151:NAJ262160 NKF262151:NKF262160 NUB262151:NUB262160 ODX262151:ODX262160 ONT262151:ONT262160 OXP262151:OXP262160 PHL262151:PHL262160 PRH262151:PRH262160 QBD262151:QBD262160 QKZ262151:QKZ262160 QUV262151:QUV262160 RER262151:RER262160 RON262151:RON262160 RYJ262151:RYJ262160 SIF262151:SIF262160 SSB262151:SSB262160 TBX262151:TBX262160 TLT262151:TLT262160 TVP262151:TVP262160 UFL262151:UFL262160 UPH262151:UPH262160 UZD262151:UZD262160 VIZ262151:VIZ262160 VSV262151:VSV262160 WCR262151:WCR262160 WMN262151:WMN262160 WWJ262151:WWJ262160 AB327687:AB327696 JX327687:JX327696 TT327687:TT327696 ADP327687:ADP327696 ANL327687:ANL327696 AXH327687:AXH327696 BHD327687:BHD327696 BQZ327687:BQZ327696 CAV327687:CAV327696 CKR327687:CKR327696 CUN327687:CUN327696 DEJ327687:DEJ327696 DOF327687:DOF327696 DYB327687:DYB327696 EHX327687:EHX327696 ERT327687:ERT327696 FBP327687:FBP327696 FLL327687:FLL327696 FVH327687:FVH327696 GFD327687:GFD327696 GOZ327687:GOZ327696 GYV327687:GYV327696 HIR327687:HIR327696 HSN327687:HSN327696 ICJ327687:ICJ327696 IMF327687:IMF327696 IWB327687:IWB327696 JFX327687:JFX327696 JPT327687:JPT327696 JZP327687:JZP327696 KJL327687:KJL327696 KTH327687:KTH327696 LDD327687:LDD327696 LMZ327687:LMZ327696 LWV327687:LWV327696 MGR327687:MGR327696 MQN327687:MQN327696 NAJ327687:NAJ327696 NKF327687:NKF327696 NUB327687:NUB327696 ODX327687:ODX327696 ONT327687:ONT327696 OXP327687:OXP327696 PHL327687:PHL327696 PRH327687:PRH327696 QBD327687:QBD327696 QKZ327687:QKZ327696 QUV327687:QUV327696 RER327687:RER327696 RON327687:RON327696 RYJ327687:RYJ327696 SIF327687:SIF327696 SSB327687:SSB327696 TBX327687:TBX327696 TLT327687:TLT327696 TVP327687:TVP327696 UFL327687:UFL327696 UPH327687:UPH327696 UZD327687:UZD327696 VIZ327687:VIZ327696 VSV327687:VSV327696 WCR327687:WCR327696 WMN327687:WMN327696 WWJ327687:WWJ327696 AB393223:AB393232 JX393223:JX393232 TT393223:TT393232 ADP393223:ADP393232 ANL393223:ANL393232 AXH393223:AXH393232 BHD393223:BHD393232 BQZ393223:BQZ393232 CAV393223:CAV393232 CKR393223:CKR393232 CUN393223:CUN393232 DEJ393223:DEJ393232 DOF393223:DOF393232 DYB393223:DYB393232 EHX393223:EHX393232 ERT393223:ERT393232 FBP393223:FBP393232 FLL393223:FLL393232 FVH393223:FVH393232 GFD393223:GFD393232 GOZ393223:GOZ393232 GYV393223:GYV393232 HIR393223:HIR393232 HSN393223:HSN393232 ICJ393223:ICJ393232 IMF393223:IMF393232 IWB393223:IWB393232 JFX393223:JFX393232 JPT393223:JPT393232 JZP393223:JZP393232 KJL393223:KJL393232 KTH393223:KTH393232 LDD393223:LDD393232 LMZ393223:LMZ393232 LWV393223:LWV393232 MGR393223:MGR393232 MQN393223:MQN393232 NAJ393223:NAJ393232 NKF393223:NKF393232 NUB393223:NUB393232 ODX393223:ODX393232 ONT393223:ONT393232 OXP393223:OXP393232 PHL393223:PHL393232 PRH393223:PRH393232 QBD393223:QBD393232 QKZ393223:QKZ393232 QUV393223:QUV393232 RER393223:RER393232 RON393223:RON393232 RYJ393223:RYJ393232 SIF393223:SIF393232 SSB393223:SSB393232 TBX393223:TBX393232 TLT393223:TLT393232 TVP393223:TVP393232 UFL393223:UFL393232 UPH393223:UPH393232 UZD393223:UZD393232 VIZ393223:VIZ393232 VSV393223:VSV393232 WCR393223:WCR393232 WMN393223:WMN393232 WWJ393223:WWJ393232 AB458759:AB458768 JX458759:JX458768 TT458759:TT458768 ADP458759:ADP458768 ANL458759:ANL458768 AXH458759:AXH458768 BHD458759:BHD458768 BQZ458759:BQZ458768 CAV458759:CAV458768 CKR458759:CKR458768 CUN458759:CUN458768 DEJ458759:DEJ458768 DOF458759:DOF458768 DYB458759:DYB458768 EHX458759:EHX458768 ERT458759:ERT458768 FBP458759:FBP458768 FLL458759:FLL458768 FVH458759:FVH458768 GFD458759:GFD458768 GOZ458759:GOZ458768 GYV458759:GYV458768 HIR458759:HIR458768 HSN458759:HSN458768 ICJ458759:ICJ458768 IMF458759:IMF458768 IWB458759:IWB458768 JFX458759:JFX458768 JPT458759:JPT458768 JZP458759:JZP458768 KJL458759:KJL458768 KTH458759:KTH458768 LDD458759:LDD458768 LMZ458759:LMZ458768 LWV458759:LWV458768 MGR458759:MGR458768 MQN458759:MQN458768 NAJ458759:NAJ458768 NKF458759:NKF458768 NUB458759:NUB458768 ODX458759:ODX458768 ONT458759:ONT458768 OXP458759:OXP458768 PHL458759:PHL458768 PRH458759:PRH458768 QBD458759:QBD458768 QKZ458759:QKZ458768 QUV458759:QUV458768 RER458759:RER458768 RON458759:RON458768 RYJ458759:RYJ458768 SIF458759:SIF458768 SSB458759:SSB458768 TBX458759:TBX458768 TLT458759:TLT458768 TVP458759:TVP458768 UFL458759:UFL458768 UPH458759:UPH458768 UZD458759:UZD458768 VIZ458759:VIZ458768 VSV458759:VSV458768 WCR458759:WCR458768 WMN458759:WMN458768 WWJ458759:WWJ458768 AB524295:AB524304 JX524295:JX524304 TT524295:TT524304 ADP524295:ADP524304 ANL524295:ANL524304 AXH524295:AXH524304 BHD524295:BHD524304 BQZ524295:BQZ524304 CAV524295:CAV524304 CKR524295:CKR524304 CUN524295:CUN524304 DEJ524295:DEJ524304 DOF524295:DOF524304 DYB524295:DYB524304 EHX524295:EHX524304 ERT524295:ERT524304 FBP524295:FBP524304 FLL524295:FLL524304 FVH524295:FVH524304 GFD524295:GFD524304 GOZ524295:GOZ524304 GYV524295:GYV524304 HIR524295:HIR524304 HSN524295:HSN524304 ICJ524295:ICJ524304 IMF524295:IMF524304 IWB524295:IWB524304 JFX524295:JFX524304 JPT524295:JPT524304 JZP524295:JZP524304 KJL524295:KJL524304 KTH524295:KTH524304 LDD524295:LDD524304 LMZ524295:LMZ524304 LWV524295:LWV524304 MGR524295:MGR524304 MQN524295:MQN524304 NAJ524295:NAJ524304 NKF524295:NKF524304 NUB524295:NUB524304 ODX524295:ODX524304 ONT524295:ONT524304 OXP524295:OXP524304 PHL524295:PHL524304 PRH524295:PRH524304 QBD524295:QBD524304 QKZ524295:QKZ524304 QUV524295:QUV524304 RER524295:RER524304 RON524295:RON524304 RYJ524295:RYJ524304 SIF524295:SIF524304 SSB524295:SSB524304 TBX524295:TBX524304 TLT524295:TLT524304 TVP524295:TVP524304 UFL524295:UFL524304 UPH524295:UPH524304 UZD524295:UZD524304 VIZ524295:VIZ524304 VSV524295:VSV524304 WCR524295:WCR524304 WMN524295:WMN524304 WWJ524295:WWJ524304 AB589831:AB589840 JX589831:JX589840 TT589831:TT589840 ADP589831:ADP589840 ANL589831:ANL589840 AXH589831:AXH589840 BHD589831:BHD589840 BQZ589831:BQZ589840 CAV589831:CAV589840 CKR589831:CKR589840 CUN589831:CUN589840 DEJ589831:DEJ589840 DOF589831:DOF589840 DYB589831:DYB589840 EHX589831:EHX589840 ERT589831:ERT589840 FBP589831:FBP589840 FLL589831:FLL589840 FVH589831:FVH589840 GFD589831:GFD589840 GOZ589831:GOZ589840 GYV589831:GYV589840 HIR589831:HIR589840 HSN589831:HSN589840 ICJ589831:ICJ589840 IMF589831:IMF589840 IWB589831:IWB589840 JFX589831:JFX589840 JPT589831:JPT589840 JZP589831:JZP589840 KJL589831:KJL589840 KTH589831:KTH589840 LDD589831:LDD589840 LMZ589831:LMZ589840 LWV589831:LWV589840 MGR589831:MGR589840 MQN589831:MQN589840 NAJ589831:NAJ589840 NKF589831:NKF589840 NUB589831:NUB589840 ODX589831:ODX589840 ONT589831:ONT589840 OXP589831:OXP589840 PHL589831:PHL589840 PRH589831:PRH589840 QBD589831:QBD589840 QKZ589831:QKZ589840 QUV589831:QUV589840 RER589831:RER589840 RON589831:RON589840 RYJ589831:RYJ589840 SIF589831:SIF589840 SSB589831:SSB589840 TBX589831:TBX589840 TLT589831:TLT589840 TVP589831:TVP589840 UFL589831:UFL589840 UPH589831:UPH589840 UZD589831:UZD589840 VIZ589831:VIZ589840 VSV589831:VSV589840 WCR589831:WCR589840 WMN589831:WMN589840 WWJ589831:WWJ589840 AB655367:AB655376 JX655367:JX655376 TT655367:TT655376 ADP655367:ADP655376 ANL655367:ANL655376 AXH655367:AXH655376 BHD655367:BHD655376 BQZ655367:BQZ655376 CAV655367:CAV655376 CKR655367:CKR655376 CUN655367:CUN655376 DEJ655367:DEJ655376 DOF655367:DOF655376 DYB655367:DYB655376 EHX655367:EHX655376 ERT655367:ERT655376 FBP655367:FBP655376 FLL655367:FLL655376 FVH655367:FVH655376 GFD655367:GFD655376 GOZ655367:GOZ655376 GYV655367:GYV655376 HIR655367:HIR655376 HSN655367:HSN655376 ICJ655367:ICJ655376 IMF655367:IMF655376 IWB655367:IWB655376 JFX655367:JFX655376 JPT655367:JPT655376 JZP655367:JZP655376 KJL655367:KJL655376 KTH655367:KTH655376 LDD655367:LDD655376 LMZ655367:LMZ655376 LWV655367:LWV655376 MGR655367:MGR655376 MQN655367:MQN655376 NAJ655367:NAJ655376 NKF655367:NKF655376 NUB655367:NUB655376 ODX655367:ODX655376 ONT655367:ONT655376 OXP655367:OXP655376 PHL655367:PHL655376 PRH655367:PRH655376 QBD655367:QBD655376 QKZ655367:QKZ655376 QUV655367:QUV655376 RER655367:RER655376 RON655367:RON655376 RYJ655367:RYJ655376 SIF655367:SIF655376 SSB655367:SSB655376 TBX655367:TBX655376 TLT655367:TLT655376 TVP655367:TVP655376 UFL655367:UFL655376 UPH655367:UPH655376 UZD655367:UZD655376 VIZ655367:VIZ655376 VSV655367:VSV655376 WCR655367:WCR655376 WMN655367:WMN655376 WWJ655367:WWJ655376 AB720903:AB720912 JX720903:JX720912 TT720903:TT720912 ADP720903:ADP720912 ANL720903:ANL720912 AXH720903:AXH720912 BHD720903:BHD720912 BQZ720903:BQZ720912 CAV720903:CAV720912 CKR720903:CKR720912 CUN720903:CUN720912 DEJ720903:DEJ720912 DOF720903:DOF720912 DYB720903:DYB720912 EHX720903:EHX720912 ERT720903:ERT720912 FBP720903:FBP720912 FLL720903:FLL720912 FVH720903:FVH720912 GFD720903:GFD720912 GOZ720903:GOZ720912 GYV720903:GYV720912 HIR720903:HIR720912 HSN720903:HSN720912 ICJ720903:ICJ720912 IMF720903:IMF720912 IWB720903:IWB720912 JFX720903:JFX720912 JPT720903:JPT720912 JZP720903:JZP720912 KJL720903:KJL720912 KTH720903:KTH720912 LDD720903:LDD720912 LMZ720903:LMZ720912 LWV720903:LWV720912 MGR720903:MGR720912 MQN720903:MQN720912 NAJ720903:NAJ720912 NKF720903:NKF720912 NUB720903:NUB720912 ODX720903:ODX720912 ONT720903:ONT720912 OXP720903:OXP720912 PHL720903:PHL720912 PRH720903:PRH720912 QBD720903:QBD720912 QKZ720903:QKZ720912 QUV720903:QUV720912 RER720903:RER720912 RON720903:RON720912 RYJ720903:RYJ720912 SIF720903:SIF720912 SSB720903:SSB720912 TBX720903:TBX720912 TLT720903:TLT720912 TVP720903:TVP720912 UFL720903:UFL720912 UPH720903:UPH720912 UZD720903:UZD720912 VIZ720903:VIZ720912 VSV720903:VSV720912 WCR720903:WCR720912 WMN720903:WMN720912 WWJ720903:WWJ720912 AB786439:AB786448 JX786439:JX786448 TT786439:TT786448 ADP786439:ADP786448 ANL786439:ANL786448 AXH786439:AXH786448 BHD786439:BHD786448 BQZ786439:BQZ786448 CAV786439:CAV786448 CKR786439:CKR786448 CUN786439:CUN786448 DEJ786439:DEJ786448 DOF786439:DOF786448 DYB786439:DYB786448 EHX786439:EHX786448 ERT786439:ERT786448 FBP786439:FBP786448 FLL786439:FLL786448 FVH786439:FVH786448 GFD786439:GFD786448 GOZ786439:GOZ786448 GYV786439:GYV786448 HIR786439:HIR786448 HSN786439:HSN786448 ICJ786439:ICJ786448 IMF786439:IMF786448 IWB786439:IWB786448 JFX786439:JFX786448 JPT786439:JPT786448 JZP786439:JZP786448 KJL786439:KJL786448 KTH786439:KTH786448 LDD786439:LDD786448 LMZ786439:LMZ786448 LWV786439:LWV786448 MGR786439:MGR786448 MQN786439:MQN786448 NAJ786439:NAJ786448 NKF786439:NKF786448 NUB786439:NUB786448 ODX786439:ODX786448 ONT786439:ONT786448 OXP786439:OXP786448 PHL786439:PHL786448 PRH786439:PRH786448 QBD786439:QBD786448 QKZ786439:QKZ786448 QUV786439:QUV786448 RER786439:RER786448 RON786439:RON786448 RYJ786439:RYJ786448 SIF786439:SIF786448 SSB786439:SSB786448 TBX786439:TBX786448 TLT786439:TLT786448 TVP786439:TVP786448 UFL786439:UFL786448 UPH786439:UPH786448 UZD786439:UZD786448 VIZ786439:VIZ786448 VSV786439:VSV786448 WCR786439:WCR786448 WMN786439:WMN786448 WWJ786439:WWJ786448 AB851975:AB851984 JX851975:JX851984 TT851975:TT851984 ADP851975:ADP851984 ANL851975:ANL851984 AXH851975:AXH851984 BHD851975:BHD851984 BQZ851975:BQZ851984 CAV851975:CAV851984 CKR851975:CKR851984 CUN851975:CUN851984 DEJ851975:DEJ851984 DOF851975:DOF851984 DYB851975:DYB851984 EHX851975:EHX851984 ERT851975:ERT851984 FBP851975:FBP851984 FLL851975:FLL851984 FVH851975:FVH851984 GFD851975:GFD851984 GOZ851975:GOZ851984 GYV851975:GYV851984 HIR851975:HIR851984 HSN851975:HSN851984 ICJ851975:ICJ851984 IMF851975:IMF851984 IWB851975:IWB851984 JFX851975:JFX851984 JPT851975:JPT851984 JZP851975:JZP851984 KJL851975:KJL851984 KTH851975:KTH851984 LDD851975:LDD851984 LMZ851975:LMZ851984 LWV851975:LWV851984 MGR851975:MGR851984 MQN851975:MQN851984 NAJ851975:NAJ851984 NKF851975:NKF851984 NUB851975:NUB851984 ODX851975:ODX851984 ONT851975:ONT851984 OXP851975:OXP851984 PHL851975:PHL851984 PRH851975:PRH851984 QBD851975:QBD851984 QKZ851975:QKZ851984 QUV851975:QUV851984 RER851975:RER851984 RON851975:RON851984 RYJ851975:RYJ851984 SIF851975:SIF851984 SSB851975:SSB851984 TBX851975:TBX851984 TLT851975:TLT851984 TVP851975:TVP851984 UFL851975:UFL851984 UPH851975:UPH851984 UZD851975:UZD851984 VIZ851975:VIZ851984 VSV851975:VSV851984 WCR851975:WCR851984 WMN851975:WMN851984 WWJ851975:WWJ851984 AB917511:AB917520 JX917511:JX917520 TT917511:TT917520 ADP917511:ADP917520 ANL917511:ANL917520 AXH917511:AXH917520 BHD917511:BHD917520 BQZ917511:BQZ917520 CAV917511:CAV917520 CKR917511:CKR917520 CUN917511:CUN917520 DEJ917511:DEJ917520 DOF917511:DOF917520 DYB917511:DYB917520 EHX917511:EHX917520 ERT917511:ERT917520 FBP917511:FBP917520 FLL917511:FLL917520 FVH917511:FVH917520 GFD917511:GFD917520 GOZ917511:GOZ917520 GYV917511:GYV917520 HIR917511:HIR917520 HSN917511:HSN917520 ICJ917511:ICJ917520 IMF917511:IMF917520 IWB917511:IWB917520 JFX917511:JFX917520 JPT917511:JPT917520 JZP917511:JZP917520 KJL917511:KJL917520 KTH917511:KTH917520 LDD917511:LDD917520 LMZ917511:LMZ917520 LWV917511:LWV917520 MGR917511:MGR917520 MQN917511:MQN917520 NAJ917511:NAJ917520 NKF917511:NKF917520 NUB917511:NUB917520 ODX917511:ODX917520 ONT917511:ONT917520 OXP917511:OXP917520 PHL917511:PHL917520 PRH917511:PRH917520 QBD917511:QBD917520 QKZ917511:QKZ917520 QUV917511:QUV917520 RER917511:RER917520 RON917511:RON917520 RYJ917511:RYJ917520 SIF917511:SIF917520 SSB917511:SSB917520 TBX917511:TBX917520 TLT917511:TLT917520 TVP917511:TVP917520 UFL917511:UFL917520 UPH917511:UPH917520 UZD917511:UZD917520 VIZ917511:VIZ917520 VSV917511:VSV917520 WCR917511:WCR917520 WMN917511:WMN917520 WWJ917511:WWJ917520 AB983047:AB983056 JX983047:JX983056 TT983047:TT983056 ADP983047:ADP983056 ANL983047:ANL983056 AXH983047:AXH983056 BHD983047:BHD983056 BQZ983047:BQZ983056 CAV983047:CAV983056 CKR983047:CKR983056 CUN983047:CUN983056 DEJ983047:DEJ983056 DOF983047:DOF983056 DYB983047:DYB983056 EHX983047:EHX983056 ERT983047:ERT983056 FBP983047:FBP983056 FLL983047:FLL983056 FVH983047:FVH983056 GFD983047:GFD983056 GOZ983047:GOZ983056 GYV983047:GYV983056 HIR983047:HIR983056 HSN983047:HSN983056 ICJ983047:ICJ983056 IMF983047:IMF983056 IWB983047:IWB983056 JFX983047:JFX983056 JPT983047:JPT983056 JZP983047:JZP983056 KJL983047:KJL983056 KTH983047:KTH983056 LDD983047:LDD983056 LMZ983047:LMZ983056 LWV983047:LWV983056 MGR983047:MGR983056 MQN983047:MQN983056 NAJ983047:NAJ983056 NKF983047:NKF983056 NUB983047:NUB983056 ODX983047:ODX983056 ONT983047:ONT983056 OXP983047:OXP983056 PHL983047:PHL983056 PRH983047:PRH983056 QBD983047:QBD983056 QKZ983047:QKZ983056 QUV983047:QUV983056 RER983047:RER983056 RON983047:RON983056 RYJ983047:RYJ983056 SIF983047:SIF983056 SSB983047:SSB983056 TBX983047:TBX983056 TLT983047:TLT983056 TVP983047:TVP983056 UFL983047:UFL983056 UPH983047:UPH983056 UZD983047:UZD983056 VIZ983047:VIZ983056 VSV983047:VSV983056 WCR983047:WCR983056 WMN983047:WMN983056 WWJ983047:WWJ983056 AC28:AD29 JY28:JZ29 TU28:TV29 ADQ28:ADR29 ANM28:ANN29 AXI28:AXJ29 BHE28:BHF29 BRA28:BRB29 CAW28:CAX29 CKS28:CKT29 CUO28:CUP29 DEK28:DEL29 DOG28:DOH29 DYC28:DYD29 EHY28:EHZ29 ERU28:ERV29 FBQ28:FBR29 FLM28:FLN29 FVI28:FVJ29 GFE28:GFF29 GPA28:GPB29 GYW28:GYX29 HIS28:HIT29 HSO28:HSP29 ICK28:ICL29 IMG28:IMH29 IWC28:IWD29 JFY28:JFZ29 JPU28:JPV29 JZQ28:JZR29 KJM28:KJN29 KTI28:KTJ29 LDE28:LDF29 LNA28:LNB29 LWW28:LWX29 MGS28:MGT29 MQO28:MQP29 NAK28:NAL29 NKG28:NKH29 NUC28:NUD29 ODY28:ODZ29 ONU28:ONV29 OXQ28:OXR29 PHM28:PHN29 PRI28:PRJ29 QBE28:QBF29 QLA28:QLB29 QUW28:QUX29 RES28:RET29 ROO28:ROP29 RYK28:RYL29 SIG28:SIH29 SSC28:SSD29 TBY28:TBZ29 TLU28:TLV29 TVQ28:TVR29 UFM28:UFN29 UPI28:UPJ29 UZE28:UZF29 VJA28:VJB29 VSW28:VSX29 WCS28:WCT29 WMO28:WMP29 WWK28:WWL29 AC65564:AD65565 JY65564:JZ65565 TU65564:TV65565 ADQ65564:ADR65565 ANM65564:ANN65565 AXI65564:AXJ65565 BHE65564:BHF65565 BRA65564:BRB65565 CAW65564:CAX65565 CKS65564:CKT65565 CUO65564:CUP65565 DEK65564:DEL65565 DOG65564:DOH65565 DYC65564:DYD65565 EHY65564:EHZ65565 ERU65564:ERV65565 FBQ65564:FBR65565 FLM65564:FLN65565 FVI65564:FVJ65565 GFE65564:GFF65565 GPA65564:GPB65565 GYW65564:GYX65565 HIS65564:HIT65565 HSO65564:HSP65565 ICK65564:ICL65565 IMG65564:IMH65565 IWC65564:IWD65565 JFY65564:JFZ65565 JPU65564:JPV65565 JZQ65564:JZR65565 KJM65564:KJN65565 KTI65564:KTJ65565 LDE65564:LDF65565 LNA65564:LNB65565 LWW65564:LWX65565 MGS65564:MGT65565 MQO65564:MQP65565 NAK65564:NAL65565 NKG65564:NKH65565 NUC65564:NUD65565 ODY65564:ODZ65565 ONU65564:ONV65565 OXQ65564:OXR65565 PHM65564:PHN65565 PRI65564:PRJ65565 QBE65564:QBF65565 QLA65564:QLB65565 QUW65564:QUX65565 RES65564:RET65565 ROO65564:ROP65565 RYK65564:RYL65565 SIG65564:SIH65565 SSC65564:SSD65565 TBY65564:TBZ65565 TLU65564:TLV65565 TVQ65564:TVR65565 UFM65564:UFN65565 UPI65564:UPJ65565 UZE65564:UZF65565 VJA65564:VJB65565 VSW65564:VSX65565 WCS65564:WCT65565 WMO65564:WMP65565 WWK65564:WWL65565 AC131100:AD131101 JY131100:JZ131101 TU131100:TV131101 ADQ131100:ADR131101 ANM131100:ANN131101 AXI131100:AXJ131101 BHE131100:BHF131101 BRA131100:BRB131101 CAW131100:CAX131101 CKS131100:CKT131101 CUO131100:CUP131101 DEK131100:DEL131101 DOG131100:DOH131101 DYC131100:DYD131101 EHY131100:EHZ131101 ERU131100:ERV131101 FBQ131100:FBR131101 FLM131100:FLN131101 FVI131100:FVJ131101 GFE131100:GFF131101 GPA131100:GPB131101 GYW131100:GYX131101 HIS131100:HIT131101 HSO131100:HSP131101 ICK131100:ICL131101 IMG131100:IMH131101 IWC131100:IWD131101 JFY131100:JFZ131101 JPU131100:JPV131101 JZQ131100:JZR131101 KJM131100:KJN131101 KTI131100:KTJ131101 LDE131100:LDF131101 LNA131100:LNB131101 LWW131100:LWX131101 MGS131100:MGT131101 MQO131100:MQP131101 NAK131100:NAL131101 NKG131100:NKH131101 NUC131100:NUD131101 ODY131100:ODZ131101 ONU131100:ONV131101 OXQ131100:OXR131101 PHM131100:PHN131101 PRI131100:PRJ131101 QBE131100:QBF131101 QLA131100:QLB131101 QUW131100:QUX131101 RES131100:RET131101 ROO131100:ROP131101 RYK131100:RYL131101 SIG131100:SIH131101 SSC131100:SSD131101 TBY131100:TBZ131101 TLU131100:TLV131101 TVQ131100:TVR131101 UFM131100:UFN131101 UPI131100:UPJ131101 UZE131100:UZF131101 VJA131100:VJB131101 VSW131100:VSX131101 WCS131100:WCT131101 WMO131100:WMP131101 WWK131100:WWL131101 AC196636:AD196637 JY196636:JZ196637 TU196636:TV196637 ADQ196636:ADR196637 ANM196636:ANN196637 AXI196636:AXJ196637 BHE196636:BHF196637 BRA196636:BRB196637 CAW196636:CAX196637 CKS196636:CKT196637 CUO196636:CUP196637 DEK196636:DEL196637 DOG196636:DOH196637 DYC196636:DYD196637 EHY196636:EHZ196637 ERU196636:ERV196637 FBQ196636:FBR196637 FLM196636:FLN196637 FVI196636:FVJ196637 GFE196636:GFF196637 GPA196636:GPB196637 GYW196636:GYX196637 HIS196636:HIT196637 HSO196636:HSP196637 ICK196636:ICL196637 IMG196636:IMH196637 IWC196636:IWD196637 JFY196636:JFZ196637 JPU196636:JPV196637 JZQ196636:JZR196637 KJM196636:KJN196637 KTI196636:KTJ196637 LDE196636:LDF196637 LNA196636:LNB196637 LWW196636:LWX196637 MGS196636:MGT196637 MQO196636:MQP196637 NAK196636:NAL196637 NKG196636:NKH196637 NUC196636:NUD196637 ODY196636:ODZ196637 ONU196636:ONV196637 OXQ196636:OXR196637 PHM196636:PHN196637 PRI196636:PRJ196637 QBE196636:QBF196637 QLA196636:QLB196637 QUW196636:QUX196637 RES196636:RET196637 ROO196636:ROP196637 RYK196636:RYL196637 SIG196636:SIH196637 SSC196636:SSD196637 TBY196636:TBZ196637 TLU196636:TLV196637 TVQ196636:TVR196637 UFM196636:UFN196637 UPI196636:UPJ196637 UZE196636:UZF196637 VJA196636:VJB196637 VSW196636:VSX196637 WCS196636:WCT196637 WMO196636:WMP196637 WWK196636:WWL196637 AC262172:AD262173 JY262172:JZ262173 TU262172:TV262173 ADQ262172:ADR262173 ANM262172:ANN262173 AXI262172:AXJ262173 BHE262172:BHF262173 BRA262172:BRB262173 CAW262172:CAX262173 CKS262172:CKT262173 CUO262172:CUP262173 DEK262172:DEL262173 DOG262172:DOH262173 DYC262172:DYD262173 EHY262172:EHZ262173 ERU262172:ERV262173 FBQ262172:FBR262173 FLM262172:FLN262173 FVI262172:FVJ262173 GFE262172:GFF262173 GPA262172:GPB262173 GYW262172:GYX262173 HIS262172:HIT262173 HSO262172:HSP262173 ICK262172:ICL262173 IMG262172:IMH262173 IWC262172:IWD262173 JFY262172:JFZ262173 JPU262172:JPV262173 JZQ262172:JZR262173 KJM262172:KJN262173 KTI262172:KTJ262173 LDE262172:LDF262173 LNA262172:LNB262173 LWW262172:LWX262173 MGS262172:MGT262173 MQO262172:MQP262173 NAK262172:NAL262173 NKG262172:NKH262173 NUC262172:NUD262173 ODY262172:ODZ262173 ONU262172:ONV262173 OXQ262172:OXR262173 PHM262172:PHN262173 PRI262172:PRJ262173 QBE262172:QBF262173 QLA262172:QLB262173 QUW262172:QUX262173 RES262172:RET262173 ROO262172:ROP262173 RYK262172:RYL262173 SIG262172:SIH262173 SSC262172:SSD262173 TBY262172:TBZ262173 TLU262172:TLV262173 TVQ262172:TVR262173 UFM262172:UFN262173 UPI262172:UPJ262173 UZE262172:UZF262173 VJA262172:VJB262173 VSW262172:VSX262173 WCS262172:WCT262173 WMO262172:WMP262173 WWK262172:WWL262173 AC327708:AD327709 JY327708:JZ327709 TU327708:TV327709 ADQ327708:ADR327709 ANM327708:ANN327709 AXI327708:AXJ327709 BHE327708:BHF327709 BRA327708:BRB327709 CAW327708:CAX327709 CKS327708:CKT327709 CUO327708:CUP327709 DEK327708:DEL327709 DOG327708:DOH327709 DYC327708:DYD327709 EHY327708:EHZ327709 ERU327708:ERV327709 FBQ327708:FBR327709 FLM327708:FLN327709 FVI327708:FVJ327709 GFE327708:GFF327709 GPA327708:GPB327709 GYW327708:GYX327709 HIS327708:HIT327709 HSO327708:HSP327709 ICK327708:ICL327709 IMG327708:IMH327709 IWC327708:IWD327709 JFY327708:JFZ327709 JPU327708:JPV327709 JZQ327708:JZR327709 KJM327708:KJN327709 KTI327708:KTJ327709 LDE327708:LDF327709 LNA327708:LNB327709 LWW327708:LWX327709 MGS327708:MGT327709 MQO327708:MQP327709 NAK327708:NAL327709 NKG327708:NKH327709 NUC327708:NUD327709 ODY327708:ODZ327709 ONU327708:ONV327709 OXQ327708:OXR327709 PHM327708:PHN327709 PRI327708:PRJ327709 QBE327708:QBF327709 QLA327708:QLB327709 QUW327708:QUX327709 RES327708:RET327709 ROO327708:ROP327709 RYK327708:RYL327709 SIG327708:SIH327709 SSC327708:SSD327709 TBY327708:TBZ327709 TLU327708:TLV327709 TVQ327708:TVR327709 UFM327708:UFN327709 UPI327708:UPJ327709 UZE327708:UZF327709 VJA327708:VJB327709 VSW327708:VSX327709 WCS327708:WCT327709 WMO327708:WMP327709 WWK327708:WWL327709 AC393244:AD393245 JY393244:JZ393245 TU393244:TV393245 ADQ393244:ADR393245 ANM393244:ANN393245 AXI393244:AXJ393245 BHE393244:BHF393245 BRA393244:BRB393245 CAW393244:CAX393245 CKS393244:CKT393245 CUO393244:CUP393245 DEK393244:DEL393245 DOG393244:DOH393245 DYC393244:DYD393245 EHY393244:EHZ393245 ERU393244:ERV393245 FBQ393244:FBR393245 FLM393244:FLN393245 FVI393244:FVJ393245 GFE393244:GFF393245 GPA393244:GPB393245 GYW393244:GYX393245 HIS393244:HIT393245 HSO393244:HSP393245 ICK393244:ICL393245 IMG393244:IMH393245 IWC393244:IWD393245 JFY393244:JFZ393245 JPU393244:JPV393245 JZQ393244:JZR393245 KJM393244:KJN393245 KTI393244:KTJ393245 LDE393244:LDF393245 LNA393244:LNB393245 LWW393244:LWX393245 MGS393244:MGT393245 MQO393244:MQP393245 NAK393244:NAL393245 NKG393244:NKH393245 NUC393244:NUD393245 ODY393244:ODZ393245 ONU393244:ONV393245 OXQ393244:OXR393245 PHM393244:PHN393245 PRI393244:PRJ393245 QBE393244:QBF393245 QLA393244:QLB393245 QUW393244:QUX393245 RES393244:RET393245 ROO393244:ROP393245 RYK393244:RYL393245 SIG393244:SIH393245 SSC393244:SSD393245 TBY393244:TBZ393245 TLU393244:TLV393245 TVQ393244:TVR393245 UFM393244:UFN393245 UPI393244:UPJ393245 UZE393244:UZF393245 VJA393244:VJB393245 VSW393244:VSX393245 WCS393244:WCT393245 WMO393244:WMP393245 WWK393244:WWL393245 AC458780:AD458781 JY458780:JZ458781 TU458780:TV458781 ADQ458780:ADR458781 ANM458780:ANN458781 AXI458780:AXJ458781 BHE458780:BHF458781 BRA458780:BRB458781 CAW458780:CAX458781 CKS458780:CKT458781 CUO458780:CUP458781 DEK458780:DEL458781 DOG458780:DOH458781 DYC458780:DYD458781 EHY458780:EHZ458781 ERU458780:ERV458781 FBQ458780:FBR458781 FLM458780:FLN458781 FVI458780:FVJ458781 GFE458780:GFF458781 GPA458780:GPB458781 GYW458780:GYX458781 HIS458780:HIT458781 HSO458780:HSP458781 ICK458780:ICL458781 IMG458780:IMH458781 IWC458780:IWD458781 JFY458780:JFZ458781 JPU458780:JPV458781 JZQ458780:JZR458781 KJM458780:KJN458781 KTI458780:KTJ458781 LDE458780:LDF458781 LNA458780:LNB458781 LWW458780:LWX458781 MGS458780:MGT458781 MQO458780:MQP458781 NAK458780:NAL458781 NKG458780:NKH458781 NUC458780:NUD458781 ODY458780:ODZ458781 ONU458780:ONV458781 OXQ458780:OXR458781 PHM458780:PHN458781 PRI458780:PRJ458781 QBE458780:QBF458781 QLA458780:QLB458781 QUW458780:QUX458781 RES458780:RET458781 ROO458780:ROP458781 RYK458780:RYL458781 SIG458780:SIH458781 SSC458780:SSD458781 TBY458780:TBZ458781 TLU458780:TLV458781 TVQ458780:TVR458781 UFM458780:UFN458781 UPI458780:UPJ458781 UZE458780:UZF458781 VJA458780:VJB458781 VSW458780:VSX458781 WCS458780:WCT458781 WMO458780:WMP458781 WWK458780:WWL458781 AC524316:AD524317 JY524316:JZ524317 TU524316:TV524317 ADQ524316:ADR524317 ANM524316:ANN524317 AXI524316:AXJ524317 BHE524316:BHF524317 BRA524316:BRB524317 CAW524316:CAX524317 CKS524316:CKT524317 CUO524316:CUP524317 DEK524316:DEL524317 DOG524316:DOH524317 DYC524316:DYD524317 EHY524316:EHZ524317 ERU524316:ERV524317 FBQ524316:FBR524317 FLM524316:FLN524317 FVI524316:FVJ524317 GFE524316:GFF524317 GPA524316:GPB524317 GYW524316:GYX524317 HIS524316:HIT524317 HSO524316:HSP524317 ICK524316:ICL524317 IMG524316:IMH524317 IWC524316:IWD524317 JFY524316:JFZ524317 JPU524316:JPV524317 JZQ524316:JZR524317 KJM524316:KJN524317 KTI524316:KTJ524317 LDE524316:LDF524317 LNA524316:LNB524317 LWW524316:LWX524317 MGS524316:MGT524317 MQO524316:MQP524317 NAK524316:NAL524317 NKG524316:NKH524317 NUC524316:NUD524317 ODY524316:ODZ524317 ONU524316:ONV524317 OXQ524316:OXR524317 PHM524316:PHN524317 PRI524316:PRJ524317 QBE524316:QBF524317 QLA524316:QLB524317 QUW524316:QUX524317 RES524316:RET524317 ROO524316:ROP524317 RYK524316:RYL524317 SIG524316:SIH524317 SSC524316:SSD524317 TBY524316:TBZ524317 TLU524316:TLV524317 TVQ524316:TVR524317 UFM524316:UFN524317 UPI524316:UPJ524317 UZE524316:UZF524317 VJA524316:VJB524317 VSW524316:VSX524317 WCS524316:WCT524317 WMO524316:WMP524317 WWK524316:WWL524317 AC589852:AD589853 JY589852:JZ589853 TU589852:TV589853 ADQ589852:ADR589853 ANM589852:ANN589853 AXI589852:AXJ589853 BHE589852:BHF589853 BRA589852:BRB589853 CAW589852:CAX589853 CKS589852:CKT589853 CUO589852:CUP589853 DEK589852:DEL589853 DOG589852:DOH589853 DYC589852:DYD589853 EHY589852:EHZ589853 ERU589852:ERV589853 FBQ589852:FBR589853 FLM589852:FLN589853 FVI589852:FVJ589853 GFE589852:GFF589853 GPA589852:GPB589853 GYW589852:GYX589853 HIS589852:HIT589853 HSO589852:HSP589853 ICK589852:ICL589853 IMG589852:IMH589853 IWC589852:IWD589853 JFY589852:JFZ589853 JPU589852:JPV589853 JZQ589852:JZR589853 KJM589852:KJN589853 KTI589852:KTJ589853 LDE589852:LDF589853 LNA589852:LNB589853 LWW589852:LWX589853 MGS589852:MGT589853 MQO589852:MQP589853 NAK589852:NAL589853 NKG589852:NKH589853 NUC589852:NUD589853 ODY589852:ODZ589853 ONU589852:ONV589853 OXQ589852:OXR589853 PHM589852:PHN589853 PRI589852:PRJ589853 QBE589852:QBF589853 QLA589852:QLB589853 QUW589852:QUX589853 RES589852:RET589853 ROO589852:ROP589853 RYK589852:RYL589853 SIG589852:SIH589853 SSC589852:SSD589853 TBY589852:TBZ589853 TLU589852:TLV589853 TVQ589852:TVR589853 UFM589852:UFN589853 UPI589852:UPJ589853 UZE589852:UZF589853 VJA589852:VJB589853 VSW589852:VSX589853 WCS589852:WCT589853 WMO589852:WMP589853 WWK589852:WWL589853 AC655388:AD655389 JY655388:JZ655389 TU655388:TV655389 ADQ655388:ADR655389 ANM655388:ANN655389 AXI655388:AXJ655389 BHE655388:BHF655389 BRA655388:BRB655389 CAW655388:CAX655389 CKS655388:CKT655389 CUO655388:CUP655389 DEK655388:DEL655389 DOG655388:DOH655389 DYC655388:DYD655389 EHY655388:EHZ655389 ERU655388:ERV655389 FBQ655388:FBR655389 FLM655388:FLN655389 FVI655388:FVJ655389 GFE655388:GFF655389 GPA655388:GPB655389 GYW655388:GYX655389 HIS655388:HIT655389 HSO655388:HSP655389 ICK655388:ICL655389 IMG655388:IMH655389 IWC655388:IWD655389 JFY655388:JFZ655389 JPU655388:JPV655389 JZQ655388:JZR655389 KJM655388:KJN655389 KTI655388:KTJ655389 LDE655388:LDF655389 LNA655388:LNB655389 LWW655388:LWX655389 MGS655388:MGT655389 MQO655388:MQP655389 NAK655388:NAL655389 NKG655388:NKH655389 NUC655388:NUD655389 ODY655388:ODZ655389 ONU655388:ONV655389 OXQ655388:OXR655389 PHM655388:PHN655389 PRI655388:PRJ655389 QBE655388:QBF655389 QLA655388:QLB655389 QUW655388:QUX655389 RES655388:RET655389 ROO655388:ROP655389 RYK655388:RYL655389 SIG655388:SIH655389 SSC655388:SSD655389 TBY655388:TBZ655389 TLU655388:TLV655389 TVQ655388:TVR655389 UFM655388:UFN655389 UPI655388:UPJ655389 UZE655388:UZF655389 VJA655388:VJB655389 VSW655388:VSX655389 WCS655388:WCT655389 WMO655388:WMP655389 WWK655388:WWL655389 AC720924:AD720925 JY720924:JZ720925 TU720924:TV720925 ADQ720924:ADR720925 ANM720924:ANN720925 AXI720924:AXJ720925 BHE720924:BHF720925 BRA720924:BRB720925 CAW720924:CAX720925 CKS720924:CKT720925 CUO720924:CUP720925 DEK720924:DEL720925 DOG720924:DOH720925 DYC720924:DYD720925 EHY720924:EHZ720925 ERU720924:ERV720925 FBQ720924:FBR720925 FLM720924:FLN720925 FVI720924:FVJ720925 GFE720924:GFF720925 GPA720924:GPB720925 GYW720924:GYX720925 HIS720924:HIT720925 HSO720924:HSP720925 ICK720924:ICL720925 IMG720924:IMH720925 IWC720924:IWD720925 JFY720924:JFZ720925 JPU720924:JPV720925 JZQ720924:JZR720925 KJM720924:KJN720925 KTI720924:KTJ720925 LDE720924:LDF720925 LNA720924:LNB720925 LWW720924:LWX720925 MGS720924:MGT720925 MQO720924:MQP720925 NAK720924:NAL720925 NKG720924:NKH720925 NUC720924:NUD720925 ODY720924:ODZ720925 ONU720924:ONV720925 OXQ720924:OXR720925 PHM720924:PHN720925 PRI720924:PRJ720925 QBE720924:QBF720925 QLA720924:QLB720925 QUW720924:QUX720925 RES720924:RET720925 ROO720924:ROP720925 RYK720924:RYL720925 SIG720924:SIH720925 SSC720924:SSD720925 TBY720924:TBZ720925 TLU720924:TLV720925 TVQ720924:TVR720925 UFM720924:UFN720925 UPI720924:UPJ720925 UZE720924:UZF720925 VJA720924:VJB720925 VSW720924:VSX720925 WCS720924:WCT720925 WMO720924:WMP720925 WWK720924:WWL720925 AC786460:AD786461 JY786460:JZ786461 TU786460:TV786461 ADQ786460:ADR786461 ANM786460:ANN786461 AXI786460:AXJ786461 BHE786460:BHF786461 BRA786460:BRB786461 CAW786460:CAX786461 CKS786460:CKT786461 CUO786460:CUP786461 DEK786460:DEL786461 DOG786460:DOH786461 DYC786460:DYD786461 EHY786460:EHZ786461 ERU786460:ERV786461 FBQ786460:FBR786461 FLM786460:FLN786461 FVI786460:FVJ786461 GFE786460:GFF786461 GPA786460:GPB786461 GYW786460:GYX786461 HIS786460:HIT786461 HSO786460:HSP786461 ICK786460:ICL786461 IMG786460:IMH786461 IWC786460:IWD786461 JFY786460:JFZ786461 JPU786460:JPV786461 JZQ786460:JZR786461 KJM786460:KJN786461 KTI786460:KTJ786461 LDE786460:LDF786461 LNA786460:LNB786461 LWW786460:LWX786461 MGS786460:MGT786461 MQO786460:MQP786461 NAK786460:NAL786461 NKG786460:NKH786461 NUC786460:NUD786461 ODY786460:ODZ786461 ONU786460:ONV786461 OXQ786460:OXR786461 PHM786460:PHN786461 PRI786460:PRJ786461 QBE786460:QBF786461 QLA786460:QLB786461 QUW786460:QUX786461 RES786460:RET786461 ROO786460:ROP786461 RYK786460:RYL786461 SIG786460:SIH786461 SSC786460:SSD786461 TBY786460:TBZ786461 TLU786460:TLV786461 TVQ786460:TVR786461 UFM786460:UFN786461 UPI786460:UPJ786461 UZE786460:UZF786461 VJA786460:VJB786461 VSW786460:VSX786461 WCS786460:WCT786461 WMO786460:WMP786461 WWK786460:WWL786461 AC851996:AD851997 JY851996:JZ851997 TU851996:TV851997 ADQ851996:ADR851997 ANM851996:ANN851997 AXI851996:AXJ851997 BHE851996:BHF851997 BRA851996:BRB851997 CAW851996:CAX851997 CKS851996:CKT851997 CUO851996:CUP851997 DEK851996:DEL851997 DOG851996:DOH851997 DYC851996:DYD851997 EHY851996:EHZ851997 ERU851996:ERV851997 FBQ851996:FBR851997 FLM851996:FLN851997 FVI851996:FVJ851997 GFE851996:GFF851997 GPA851996:GPB851997 GYW851996:GYX851997 HIS851996:HIT851997 HSO851996:HSP851997 ICK851996:ICL851997 IMG851996:IMH851997 IWC851996:IWD851997 JFY851996:JFZ851997 JPU851996:JPV851997 JZQ851996:JZR851997 KJM851996:KJN851997 KTI851996:KTJ851997 LDE851996:LDF851997 LNA851996:LNB851997 LWW851996:LWX851997 MGS851996:MGT851997 MQO851996:MQP851997 NAK851996:NAL851997 NKG851996:NKH851997 NUC851996:NUD851997 ODY851996:ODZ851997 ONU851996:ONV851997 OXQ851996:OXR851997 PHM851996:PHN851997 PRI851996:PRJ851997 QBE851996:QBF851997 QLA851996:QLB851997 QUW851996:QUX851997 RES851996:RET851997 ROO851996:ROP851997 RYK851996:RYL851997 SIG851996:SIH851997 SSC851996:SSD851997 TBY851996:TBZ851997 TLU851996:TLV851997 TVQ851996:TVR851997 UFM851996:UFN851997 UPI851996:UPJ851997 UZE851996:UZF851997 VJA851996:VJB851997 VSW851996:VSX851997 WCS851996:WCT851997 WMO851996:WMP851997 WWK851996:WWL851997 AC917532:AD917533 JY917532:JZ917533 TU917532:TV917533 ADQ917532:ADR917533 ANM917532:ANN917533 AXI917532:AXJ917533 BHE917532:BHF917533 BRA917532:BRB917533 CAW917532:CAX917533 CKS917532:CKT917533 CUO917532:CUP917533 DEK917532:DEL917533 DOG917532:DOH917533 DYC917532:DYD917533 EHY917532:EHZ917533 ERU917532:ERV917533 FBQ917532:FBR917533 FLM917532:FLN917533 FVI917532:FVJ917533 GFE917532:GFF917533 GPA917532:GPB917533 GYW917532:GYX917533 HIS917532:HIT917533 HSO917532:HSP917533 ICK917532:ICL917533 IMG917532:IMH917533 IWC917532:IWD917533 JFY917532:JFZ917533 JPU917532:JPV917533 JZQ917532:JZR917533 KJM917532:KJN917533 KTI917532:KTJ917533 LDE917532:LDF917533 LNA917532:LNB917533 LWW917532:LWX917533 MGS917532:MGT917533 MQO917532:MQP917533 NAK917532:NAL917533 NKG917532:NKH917533 NUC917532:NUD917533 ODY917532:ODZ917533 ONU917532:ONV917533 OXQ917532:OXR917533 PHM917532:PHN917533 PRI917532:PRJ917533 QBE917532:QBF917533 QLA917532:QLB917533 QUW917532:QUX917533 RES917532:RET917533 ROO917532:ROP917533 RYK917532:RYL917533 SIG917532:SIH917533 SSC917532:SSD917533 TBY917532:TBZ917533 TLU917532:TLV917533 TVQ917532:TVR917533 UFM917532:UFN917533 UPI917532:UPJ917533 UZE917532:UZF917533 VJA917532:VJB917533 VSW917532:VSX917533 WCS917532:WCT917533 WMO917532:WMP917533 WWK917532:WWL917533 AC983068:AD983069 JY983068:JZ983069 TU983068:TV983069 ADQ983068:ADR983069 ANM983068:ANN983069 AXI983068:AXJ983069 BHE983068:BHF983069 BRA983068:BRB983069 CAW983068:CAX983069 CKS983068:CKT983069 CUO983068:CUP983069 DEK983068:DEL983069 DOG983068:DOH983069 DYC983068:DYD983069 EHY983068:EHZ983069 ERU983068:ERV983069 FBQ983068:FBR983069 FLM983068:FLN983069 FVI983068:FVJ983069 GFE983068:GFF983069 GPA983068:GPB983069 GYW983068:GYX983069 HIS983068:HIT983069 HSO983068:HSP983069 ICK983068:ICL983069 IMG983068:IMH983069 IWC983068:IWD983069 JFY983068:JFZ983069 JPU983068:JPV983069 JZQ983068:JZR983069 KJM983068:KJN983069 KTI983068:KTJ983069 LDE983068:LDF983069 LNA983068:LNB983069 LWW983068:LWX983069 MGS983068:MGT983069 MQO983068:MQP983069 NAK983068:NAL983069 NKG983068:NKH983069 NUC983068:NUD983069 ODY983068:ODZ983069 ONU983068:ONV983069 OXQ983068:OXR983069 PHM983068:PHN983069 PRI983068:PRJ983069 QBE983068:QBF983069 QLA983068:QLB983069 QUW983068:QUX983069 RES983068:RET983069 ROO983068:ROP983069 RYK983068:RYL983069 SIG983068:SIH983069 SSC983068:SSD983069 TBY983068:TBZ983069 TLU983068:TLV983069 TVQ983068:TVR983069 UFM983068:UFN983069 UPI983068:UPJ983069 UZE983068:UZF983069 VJA983068:VJB983069 VSW983068:VSX983069 WCS983068:WCT983069 WMO983068:WMP983069 WWK983068:WWL983069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AC31:AD31 JY31:JZ31 TU31:TV31 ADQ31:ADR31 ANM31:ANN31 AXI31:AXJ31 BHE31:BHF31 BRA31:BRB31 CAW31:CAX31 CKS31:CKT31 CUO31:CUP31 DEK31:DEL31 DOG31:DOH31 DYC31:DYD31 EHY31:EHZ31 ERU31:ERV31 FBQ31:FBR31 FLM31:FLN31 FVI31:FVJ31 GFE31:GFF31 GPA31:GPB31 GYW31:GYX31 HIS31:HIT31 HSO31:HSP31 ICK31:ICL31 IMG31:IMH31 IWC31:IWD31 JFY31:JFZ31 JPU31:JPV31 JZQ31:JZR31 KJM31:KJN31 KTI31:KTJ31 LDE31:LDF31 LNA31:LNB31 LWW31:LWX31 MGS31:MGT31 MQO31:MQP31 NAK31:NAL31 NKG31:NKH31 NUC31:NUD31 ODY31:ODZ31 ONU31:ONV31 OXQ31:OXR31 PHM31:PHN31 PRI31:PRJ31 QBE31:QBF31 QLA31:QLB31 QUW31:QUX31 RES31:RET31 ROO31:ROP31 RYK31:RYL31 SIG31:SIH31 SSC31:SSD31 TBY31:TBZ31 TLU31:TLV31 TVQ31:TVR31 UFM31:UFN31 UPI31:UPJ31 UZE31:UZF31 VJA31:VJB31 VSW31:VSX31 WCS31:WCT31 WMO31:WMP31 WWK31:WWL31 AC65567:AD65567 JY65567:JZ65567 TU65567:TV65567 ADQ65567:ADR65567 ANM65567:ANN65567 AXI65567:AXJ65567 BHE65567:BHF65567 BRA65567:BRB65567 CAW65567:CAX65567 CKS65567:CKT65567 CUO65567:CUP65567 DEK65567:DEL65567 DOG65567:DOH65567 DYC65567:DYD65567 EHY65567:EHZ65567 ERU65567:ERV65567 FBQ65567:FBR65567 FLM65567:FLN65567 FVI65567:FVJ65567 GFE65567:GFF65567 GPA65567:GPB65567 GYW65567:GYX65567 HIS65567:HIT65567 HSO65567:HSP65567 ICK65567:ICL65567 IMG65567:IMH65567 IWC65567:IWD65567 JFY65567:JFZ65567 JPU65567:JPV65567 JZQ65567:JZR65567 KJM65567:KJN65567 KTI65567:KTJ65567 LDE65567:LDF65567 LNA65567:LNB65567 LWW65567:LWX65567 MGS65567:MGT65567 MQO65567:MQP65567 NAK65567:NAL65567 NKG65567:NKH65567 NUC65567:NUD65567 ODY65567:ODZ65567 ONU65567:ONV65567 OXQ65567:OXR65567 PHM65567:PHN65567 PRI65567:PRJ65567 QBE65567:QBF65567 QLA65567:QLB65567 QUW65567:QUX65567 RES65567:RET65567 ROO65567:ROP65567 RYK65567:RYL65567 SIG65567:SIH65567 SSC65567:SSD65567 TBY65567:TBZ65567 TLU65567:TLV65567 TVQ65567:TVR65567 UFM65567:UFN65567 UPI65567:UPJ65567 UZE65567:UZF65567 VJA65567:VJB65567 VSW65567:VSX65567 WCS65567:WCT65567 WMO65567:WMP65567 WWK65567:WWL65567 AC131103:AD131103 JY131103:JZ131103 TU131103:TV131103 ADQ131103:ADR131103 ANM131103:ANN131103 AXI131103:AXJ131103 BHE131103:BHF131103 BRA131103:BRB131103 CAW131103:CAX131103 CKS131103:CKT131103 CUO131103:CUP131103 DEK131103:DEL131103 DOG131103:DOH131103 DYC131103:DYD131103 EHY131103:EHZ131103 ERU131103:ERV131103 FBQ131103:FBR131103 FLM131103:FLN131103 FVI131103:FVJ131103 GFE131103:GFF131103 GPA131103:GPB131103 GYW131103:GYX131103 HIS131103:HIT131103 HSO131103:HSP131103 ICK131103:ICL131103 IMG131103:IMH131103 IWC131103:IWD131103 JFY131103:JFZ131103 JPU131103:JPV131103 JZQ131103:JZR131103 KJM131103:KJN131103 KTI131103:KTJ131103 LDE131103:LDF131103 LNA131103:LNB131103 LWW131103:LWX131103 MGS131103:MGT131103 MQO131103:MQP131103 NAK131103:NAL131103 NKG131103:NKH131103 NUC131103:NUD131103 ODY131103:ODZ131103 ONU131103:ONV131103 OXQ131103:OXR131103 PHM131103:PHN131103 PRI131103:PRJ131103 QBE131103:QBF131103 QLA131103:QLB131103 QUW131103:QUX131103 RES131103:RET131103 ROO131103:ROP131103 RYK131103:RYL131103 SIG131103:SIH131103 SSC131103:SSD131103 TBY131103:TBZ131103 TLU131103:TLV131103 TVQ131103:TVR131103 UFM131103:UFN131103 UPI131103:UPJ131103 UZE131103:UZF131103 VJA131103:VJB131103 VSW131103:VSX131103 WCS131103:WCT131103 WMO131103:WMP131103 WWK131103:WWL131103 AC196639:AD196639 JY196639:JZ196639 TU196639:TV196639 ADQ196639:ADR196639 ANM196639:ANN196639 AXI196639:AXJ196639 BHE196639:BHF196639 BRA196639:BRB196639 CAW196639:CAX196639 CKS196639:CKT196639 CUO196639:CUP196639 DEK196639:DEL196639 DOG196639:DOH196639 DYC196639:DYD196639 EHY196639:EHZ196639 ERU196639:ERV196639 FBQ196639:FBR196639 FLM196639:FLN196639 FVI196639:FVJ196639 GFE196639:GFF196639 GPA196639:GPB196639 GYW196639:GYX196639 HIS196639:HIT196639 HSO196639:HSP196639 ICK196639:ICL196639 IMG196639:IMH196639 IWC196639:IWD196639 JFY196639:JFZ196639 JPU196639:JPV196639 JZQ196639:JZR196639 KJM196639:KJN196639 KTI196639:KTJ196639 LDE196639:LDF196639 LNA196639:LNB196639 LWW196639:LWX196639 MGS196639:MGT196639 MQO196639:MQP196639 NAK196639:NAL196639 NKG196639:NKH196639 NUC196639:NUD196639 ODY196639:ODZ196639 ONU196639:ONV196639 OXQ196639:OXR196639 PHM196639:PHN196639 PRI196639:PRJ196639 QBE196639:QBF196639 QLA196639:QLB196639 QUW196639:QUX196639 RES196639:RET196639 ROO196639:ROP196639 RYK196639:RYL196639 SIG196639:SIH196639 SSC196639:SSD196639 TBY196639:TBZ196639 TLU196639:TLV196639 TVQ196639:TVR196639 UFM196639:UFN196639 UPI196639:UPJ196639 UZE196639:UZF196639 VJA196639:VJB196639 VSW196639:VSX196639 WCS196639:WCT196639 WMO196639:WMP196639 WWK196639:WWL196639 AC262175:AD262175 JY262175:JZ262175 TU262175:TV262175 ADQ262175:ADR262175 ANM262175:ANN262175 AXI262175:AXJ262175 BHE262175:BHF262175 BRA262175:BRB262175 CAW262175:CAX262175 CKS262175:CKT262175 CUO262175:CUP262175 DEK262175:DEL262175 DOG262175:DOH262175 DYC262175:DYD262175 EHY262175:EHZ262175 ERU262175:ERV262175 FBQ262175:FBR262175 FLM262175:FLN262175 FVI262175:FVJ262175 GFE262175:GFF262175 GPA262175:GPB262175 GYW262175:GYX262175 HIS262175:HIT262175 HSO262175:HSP262175 ICK262175:ICL262175 IMG262175:IMH262175 IWC262175:IWD262175 JFY262175:JFZ262175 JPU262175:JPV262175 JZQ262175:JZR262175 KJM262175:KJN262175 KTI262175:KTJ262175 LDE262175:LDF262175 LNA262175:LNB262175 LWW262175:LWX262175 MGS262175:MGT262175 MQO262175:MQP262175 NAK262175:NAL262175 NKG262175:NKH262175 NUC262175:NUD262175 ODY262175:ODZ262175 ONU262175:ONV262175 OXQ262175:OXR262175 PHM262175:PHN262175 PRI262175:PRJ262175 QBE262175:QBF262175 QLA262175:QLB262175 QUW262175:QUX262175 RES262175:RET262175 ROO262175:ROP262175 RYK262175:RYL262175 SIG262175:SIH262175 SSC262175:SSD262175 TBY262175:TBZ262175 TLU262175:TLV262175 TVQ262175:TVR262175 UFM262175:UFN262175 UPI262175:UPJ262175 UZE262175:UZF262175 VJA262175:VJB262175 VSW262175:VSX262175 WCS262175:WCT262175 WMO262175:WMP262175 WWK262175:WWL262175 AC327711:AD327711 JY327711:JZ327711 TU327711:TV327711 ADQ327711:ADR327711 ANM327711:ANN327711 AXI327711:AXJ327711 BHE327711:BHF327711 BRA327711:BRB327711 CAW327711:CAX327711 CKS327711:CKT327711 CUO327711:CUP327711 DEK327711:DEL327711 DOG327711:DOH327711 DYC327711:DYD327711 EHY327711:EHZ327711 ERU327711:ERV327711 FBQ327711:FBR327711 FLM327711:FLN327711 FVI327711:FVJ327711 GFE327711:GFF327711 GPA327711:GPB327711 GYW327711:GYX327711 HIS327711:HIT327711 HSO327711:HSP327711 ICK327711:ICL327711 IMG327711:IMH327711 IWC327711:IWD327711 JFY327711:JFZ327711 JPU327711:JPV327711 JZQ327711:JZR327711 KJM327711:KJN327711 KTI327711:KTJ327711 LDE327711:LDF327711 LNA327711:LNB327711 LWW327711:LWX327711 MGS327711:MGT327711 MQO327711:MQP327711 NAK327711:NAL327711 NKG327711:NKH327711 NUC327711:NUD327711 ODY327711:ODZ327711 ONU327711:ONV327711 OXQ327711:OXR327711 PHM327711:PHN327711 PRI327711:PRJ327711 QBE327711:QBF327711 QLA327711:QLB327711 QUW327711:QUX327711 RES327711:RET327711 ROO327711:ROP327711 RYK327711:RYL327711 SIG327711:SIH327711 SSC327711:SSD327711 TBY327711:TBZ327711 TLU327711:TLV327711 TVQ327711:TVR327711 UFM327711:UFN327711 UPI327711:UPJ327711 UZE327711:UZF327711 VJA327711:VJB327711 VSW327711:VSX327711 WCS327711:WCT327711 WMO327711:WMP327711 WWK327711:WWL327711 AC393247:AD393247 JY393247:JZ393247 TU393247:TV393247 ADQ393247:ADR393247 ANM393247:ANN393247 AXI393247:AXJ393247 BHE393247:BHF393247 BRA393247:BRB393247 CAW393247:CAX393247 CKS393247:CKT393247 CUO393247:CUP393247 DEK393247:DEL393247 DOG393247:DOH393247 DYC393247:DYD393247 EHY393247:EHZ393247 ERU393247:ERV393247 FBQ393247:FBR393247 FLM393247:FLN393247 FVI393247:FVJ393247 GFE393247:GFF393247 GPA393247:GPB393247 GYW393247:GYX393247 HIS393247:HIT393247 HSO393247:HSP393247 ICK393247:ICL393247 IMG393247:IMH393247 IWC393247:IWD393247 JFY393247:JFZ393247 JPU393247:JPV393247 JZQ393247:JZR393247 KJM393247:KJN393247 KTI393247:KTJ393247 LDE393247:LDF393247 LNA393247:LNB393247 LWW393247:LWX393247 MGS393247:MGT393247 MQO393247:MQP393247 NAK393247:NAL393247 NKG393247:NKH393247 NUC393247:NUD393247 ODY393247:ODZ393247 ONU393247:ONV393247 OXQ393247:OXR393247 PHM393247:PHN393247 PRI393247:PRJ393247 QBE393247:QBF393247 QLA393247:QLB393247 QUW393247:QUX393247 RES393247:RET393247 ROO393247:ROP393247 RYK393247:RYL393247 SIG393247:SIH393247 SSC393247:SSD393247 TBY393247:TBZ393247 TLU393247:TLV393247 TVQ393247:TVR393247 UFM393247:UFN393247 UPI393247:UPJ393247 UZE393247:UZF393247 VJA393247:VJB393247 VSW393247:VSX393247 WCS393247:WCT393247 WMO393247:WMP393247 WWK393247:WWL393247 AC458783:AD458783 JY458783:JZ458783 TU458783:TV458783 ADQ458783:ADR458783 ANM458783:ANN458783 AXI458783:AXJ458783 BHE458783:BHF458783 BRA458783:BRB458783 CAW458783:CAX458783 CKS458783:CKT458783 CUO458783:CUP458783 DEK458783:DEL458783 DOG458783:DOH458783 DYC458783:DYD458783 EHY458783:EHZ458783 ERU458783:ERV458783 FBQ458783:FBR458783 FLM458783:FLN458783 FVI458783:FVJ458783 GFE458783:GFF458783 GPA458783:GPB458783 GYW458783:GYX458783 HIS458783:HIT458783 HSO458783:HSP458783 ICK458783:ICL458783 IMG458783:IMH458783 IWC458783:IWD458783 JFY458783:JFZ458783 JPU458783:JPV458783 JZQ458783:JZR458783 KJM458783:KJN458783 KTI458783:KTJ458783 LDE458783:LDF458783 LNA458783:LNB458783 LWW458783:LWX458783 MGS458783:MGT458783 MQO458783:MQP458783 NAK458783:NAL458783 NKG458783:NKH458783 NUC458783:NUD458783 ODY458783:ODZ458783 ONU458783:ONV458783 OXQ458783:OXR458783 PHM458783:PHN458783 PRI458783:PRJ458783 QBE458783:QBF458783 QLA458783:QLB458783 QUW458783:QUX458783 RES458783:RET458783 ROO458783:ROP458783 RYK458783:RYL458783 SIG458783:SIH458783 SSC458783:SSD458783 TBY458783:TBZ458783 TLU458783:TLV458783 TVQ458783:TVR458783 UFM458783:UFN458783 UPI458783:UPJ458783 UZE458783:UZF458783 VJA458783:VJB458783 VSW458783:VSX458783 WCS458783:WCT458783 WMO458783:WMP458783 WWK458783:WWL458783 AC524319:AD524319 JY524319:JZ524319 TU524319:TV524319 ADQ524319:ADR524319 ANM524319:ANN524319 AXI524319:AXJ524319 BHE524319:BHF524319 BRA524319:BRB524319 CAW524319:CAX524319 CKS524319:CKT524319 CUO524319:CUP524319 DEK524319:DEL524319 DOG524319:DOH524319 DYC524319:DYD524319 EHY524319:EHZ524319 ERU524319:ERV524319 FBQ524319:FBR524319 FLM524319:FLN524319 FVI524319:FVJ524319 GFE524319:GFF524319 GPA524319:GPB524319 GYW524319:GYX524319 HIS524319:HIT524319 HSO524319:HSP524319 ICK524319:ICL524319 IMG524319:IMH524319 IWC524319:IWD524319 JFY524319:JFZ524319 JPU524319:JPV524319 JZQ524319:JZR524319 KJM524319:KJN524319 KTI524319:KTJ524319 LDE524319:LDF524319 LNA524319:LNB524319 LWW524319:LWX524319 MGS524319:MGT524319 MQO524319:MQP524319 NAK524319:NAL524319 NKG524319:NKH524319 NUC524319:NUD524319 ODY524319:ODZ524319 ONU524319:ONV524319 OXQ524319:OXR524319 PHM524319:PHN524319 PRI524319:PRJ524319 QBE524319:QBF524319 QLA524319:QLB524319 QUW524319:QUX524319 RES524319:RET524319 ROO524319:ROP524319 RYK524319:RYL524319 SIG524319:SIH524319 SSC524319:SSD524319 TBY524319:TBZ524319 TLU524319:TLV524319 TVQ524319:TVR524319 UFM524319:UFN524319 UPI524319:UPJ524319 UZE524319:UZF524319 VJA524319:VJB524319 VSW524319:VSX524319 WCS524319:WCT524319 WMO524319:WMP524319 WWK524319:WWL524319 AC589855:AD589855 JY589855:JZ589855 TU589855:TV589855 ADQ589855:ADR589855 ANM589855:ANN589855 AXI589855:AXJ589855 BHE589855:BHF589855 BRA589855:BRB589855 CAW589855:CAX589855 CKS589855:CKT589855 CUO589855:CUP589855 DEK589855:DEL589855 DOG589855:DOH589855 DYC589855:DYD589855 EHY589855:EHZ589855 ERU589855:ERV589855 FBQ589855:FBR589855 FLM589855:FLN589855 FVI589855:FVJ589855 GFE589855:GFF589855 GPA589855:GPB589855 GYW589855:GYX589855 HIS589855:HIT589855 HSO589855:HSP589855 ICK589855:ICL589855 IMG589855:IMH589855 IWC589855:IWD589855 JFY589855:JFZ589855 JPU589855:JPV589855 JZQ589855:JZR589855 KJM589855:KJN589855 KTI589855:KTJ589855 LDE589855:LDF589855 LNA589855:LNB589855 LWW589855:LWX589855 MGS589855:MGT589855 MQO589855:MQP589855 NAK589855:NAL589855 NKG589855:NKH589855 NUC589855:NUD589855 ODY589855:ODZ589855 ONU589855:ONV589855 OXQ589855:OXR589855 PHM589855:PHN589855 PRI589855:PRJ589855 QBE589855:QBF589855 QLA589855:QLB589855 QUW589855:QUX589855 RES589855:RET589855 ROO589855:ROP589855 RYK589855:RYL589855 SIG589855:SIH589855 SSC589855:SSD589855 TBY589855:TBZ589855 TLU589855:TLV589855 TVQ589855:TVR589855 UFM589855:UFN589855 UPI589855:UPJ589855 UZE589855:UZF589855 VJA589855:VJB589855 VSW589855:VSX589855 WCS589855:WCT589855 WMO589855:WMP589855 WWK589855:WWL589855 AC655391:AD655391 JY655391:JZ655391 TU655391:TV655391 ADQ655391:ADR655391 ANM655391:ANN655391 AXI655391:AXJ655391 BHE655391:BHF655391 BRA655391:BRB655391 CAW655391:CAX655391 CKS655391:CKT655391 CUO655391:CUP655391 DEK655391:DEL655391 DOG655391:DOH655391 DYC655391:DYD655391 EHY655391:EHZ655391 ERU655391:ERV655391 FBQ655391:FBR655391 FLM655391:FLN655391 FVI655391:FVJ655391 GFE655391:GFF655391 GPA655391:GPB655391 GYW655391:GYX655391 HIS655391:HIT655391 HSO655391:HSP655391 ICK655391:ICL655391 IMG655391:IMH655391 IWC655391:IWD655391 JFY655391:JFZ655391 JPU655391:JPV655391 JZQ655391:JZR655391 KJM655391:KJN655391 KTI655391:KTJ655391 LDE655391:LDF655391 LNA655391:LNB655391 LWW655391:LWX655391 MGS655391:MGT655391 MQO655391:MQP655391 NAK655391:NAL655391 NKG655391:NKH655391 NUC655391:NUD655391 ODY655391:ODZ655391 ONU655391:ONV655391 OXQ655391:OXR655391 PHM655391:PHN655391 PRI655391:PRJ655391 QBE655391:QBF655391 QLA655391:QLB655391 QUW655391:QUX655391 RES655391:RET655391 ROO655391:ROP655391 RYK655391:RYL655391 SIG655391:SIH655391 SSC655391:SSD655391 TBY655391:TBZ655391 TLU655391:TLV655391 TVQ655391:TVR655391 UFM655391:UFN655391 UPI655391:UPJ655391 UZE655391:UZF655391 VJA655391:VJB655391 VSW655391:VSX655391 WCS655391:WCT655391 WMO655391:WMP655391 WWK655391:WWL655391 AC720927:AD720927 JY720927:JZ720927 TU720927:TV720927 ADQ720927:ADR720927 ANM720927:ANN720927 AXI720927:AXJ720927 BHE720927:BHF720927 BRA720927:BRB720927 CAW720927:CAX720927 CKS720927:CKT720927 CUO720927:CUP720927 DEK720927:DEL720927 DOG720927:DOH720927 DYC720927:DYD720927 EHY720927:EHZ720927 ERU720927:ERV720927 FBQ720927:FBR720927 FLM720927:FLN720927 FVI720927:FVJ720927 GFE720927:GFF720927 GPA720927:GPB720927 GYW720927:GYX720927 HIS720927:HIT720927 HSO720927:HSP720927 ICK720927:ICL720927 IMG720927:IMH720927 IWC720927:IWD720927 JFY720927:JFZ720927 JPU720927:JPV720927 JZQ720927:JZR720927 KJM720927:KJN720927 KTI720927:KTJ720927 LDE720927:LDF720927 LNA720927:LNB720927 LWW720927:LWX720927 MGS720927:MGT720927 MQO720927:MQP720927 NAK720927:NAL720927 NKG720927:NKH720927 NUC720927:NUD720927 ODY720927:ODZ720927 ONU720927:ONV720927 OXQ720927:OXR720927 PHM720927:PHN720927 PRI720927:PRJ720927 QBE720927:QBF720927 QLA720927:QLB720927 QUW720927:QUX720927 RES720927:RET720927 ROO720927:ROP720927 RYK720927:RYL720927 SIG720927:SIH720927 SSC720927:SSD720927 TBY720927:TBZ720927 TLU720927:TLV720927 TVQ720927:TVR720927 UFM720927:UFN720927 UPI720927:UPJ720927 UZE720927:UZF720927 VJA720927:VJB720927 VSW720927:VSX720927 WCS720927:WCT720927 WMO720927:WMP720927 WWK720927:WWL720927 AC786463:AD786463 JY786463:JZ786463 TU786463:TV786463 ADQ786463:ADR786463 ANM786463:ANN786463 AXI786463:AXJ786463 BHE786463:BHF786463 BRA786463:BRB786463 CAW786463:CAX786463 CKS786463:CKT786463 CUO786463:CUP786463 DEK786463:DEL786463 DOG786463:DOH786463 DYC786463:DYD786463 EHY786463:EHZ786463 ERU786463:ERV786463 FBQ786463:FBR786463 FLM786463:FLN786463 FVI786463:FVJ786463 GFE786463:GFF786463 GPA786463:GPB786463 GYW786463:GYX786463 HIS786463:HIT786463 HSO786463:HSP786463 ICK786463:ICL786463 IMG786463:IMH786463 IWC786463:IWD786463 JFY786463:JFZ786463 JPU786463:JPV786463 JZQ786463:JZR786463 KJM786463:KJN786463 KTI786463:KTJ786463 LDE786463:LDF786463 LNA786463:LNB786463 LWW786463:LWX786463 MGS786463:MGT786463 MQO786463:MQP786463 NAK786463:NAL786463 NKG786463:NKH786463 NUC786463:NUD786463 ODY786463:ODZ786463 ONU786463:ONV786463 OXQ786463:OXR786463 PHM786463:PHN786463 PRI786463:PRJ786463 QBE786463:QBF786463 QLA786463:QLB786463 QUW786463:QUX786463 RES786463:RET786463 ROO786463:ROP786463 RYK786463:RYL786463 SIG786463:SIH786463 SSC786463:SSD786463 TBY786463:TBZ786463 TLU786463:TLV786463 TVQ786463:TVR786463 UFM786463:UFN786463 UPI786463:UPJ786463 UZE786463:UZF786463 VJA786463:VJB786463 VSW786463:VSX786463 WCS786463:WCT786463 WMO786463:WMP786463 WWK786463:WWL786463 AC851999:AD851999 JY851999:JZ851999 TU851999:TV851999 ADQ851999:ADR851999 ANM851999:ANN851999 AXI851999:AXJ851999 BHE851999:BHF851999 BRA851999:BRB851999 CAW851999:CAX851999 CKS851999:CKT851999 CUO851999:CUP851999 DEK851999:DEL851999 DOG851999:DOH851999 DYC851999:DYD851999 EHY851999:EHZ851999 ERU851999:ERV851999 FBQ851999:FBR851999 FLM851999:FLN851999 FVI851999:FVJ851999 GFE851999:GFF851999 GPA851999:GPB851999 GYW851999:GYX851999 HIS851999:HIT851999 HSO851999:HSP851999 ICK851999:ICL851999 IMG851999:IMH851999 IWC851999:IWD851999 JFY851999:JFZ851999 JPU851999:JPV851999 JZQ851999:JZR851999 KJM851999:KJN851999 KTI851999:KTJ851999 LDE851999:LDF851999 LNA851999:LNB851999 LWW851999:LWX851999 MGS851999:MGT851999 MQO851999:MQP851999 NAK851999:NAL851999 NKG851999:NKH851999 NUC851999:NUD851999 ODY851999:ODZ851999 ONU851999:ONV851999 OXQ851999:OXR851999 PHM851999:PHN851999 PRI851999:PRJ851999 QBE851999:QBF851999 QLA851999:QLB851999 QUW851999:QUX851999 RES851999:RET851999 ROO851999:ROP851999 RYK851999:RYL851999 SIG851999:SIH851999 SSC851999:SSD851999 TBY851999:TBZ851999 TLU851999:TLV851999 TVQ851999:TVR851999 UFM851999:UFN851999 UPI851999:UPJ851999 UZE851999:UZF851999 VJA851999:VJB851999 VSW851999:VSX851999 WCS851999:WCT851999 WMO851999:WMP851999 WWK851999:WWL851999 AC917535:AD917535 JY917535:JZ917535 TU917535:TV917535 ADQ917535:ADR917535 ANM917535:ANN917535 AXI917535:AXJ917535 BHE917535:BHF917535 BRA917535:BRB917535 CAW917535:CAX917535 CKS917535:CKT917535 CUO917535:CUP917535 DEK917535:DEL917535 DOG917535:DOH917535 DYC917535:DYD917535 EHY917535:EHZ917535 ERU917535:ERV917535 FBQ917535:FBR917535 FLM917535:FLN917535 FVI917535:FVJ917535 GFE917535:GFF917535 GPA917535:GPB917535 GYW917535:GYX917535 HIS917535:HIT917535 HSO917535:HSP917535 ICK917535:ICL917535 IMG917535:IMH917535 IWC917535:IWD917535 JFY917535:JFZ917535 JPU917535:JPV917535 JZQ917535:JZR917535 KJM917535:KJN917535 KTI917535:KTJ917535 LDE917535:LDF917535 LNA917535:LNB917535 LWW917535:LWX917535 MGS917535:MGT917535 MQO917535:MQP917535 NAK917535:NAL917535 NKG917535:NKH917535 NUC917535:NUD917535 ODY917535:ODZ917535 ONU917535:ONV917535 OXQ917535:OXR917535 PHM917535:PHN917535 PRI917535:PRJ917535 QBE917535:QBF917535 QLA917535:QLB917535 QUW917535:QUX917535 RES917535:RET917535 ROO917535:ROP917535 RYK917535:RYL917535 SIG917535:SIH917535 SSC917535:SSD917535 TBY917535:TBZ917535 TLU917535:TLV917535 TVQ917535:TVR917535 UFM917535:UFN917535 UPI917535:UPJ917535 UZE917535:UZF917535 VJA917535:VJB917535 VSW917535:VSX917535 WCS917535:WCT917535 WMO917535:WMP917535 WWK917535:WWL917535 AC983071:AD983071 JY983071:JZ983071 TU983071:TV983071 ADQ983071:ADR983071 ANM983071:ANN983071 AXI983071:AXJ983071 BHE983071:BHF983071 BRA983071:BRB983071 CAW983071:CAX983071 CKS983071:CKT983071 CUO983071:CUP983071 DEK983071:DEL983071 DOG983071:DOH983071 DYC983071:DYD983071 EHY983071:EHZ983071 ERU983071:ERV983071 FBQ983071:FBR983071 FLM983071:FLN983071 FVI983071:FVJ983071 GFE983071:GFF983071 GPA983071:GPB983071 GYW983071:GYX983071 HIS983071:HIT983071 HSO983071:HSP983071 ICK983071:ICL983071 IMG983071:IMH983071 IWC983071:IWD983071 JFY983071:JFZ983071 JPU983071:JPV983071 JZQ983071:JZR983071 KJM983071:KJN983071 KTI983071:KTJ983071 LDE983071:LDF983071 LNA983071:LNB983071 LWW983071:LWX983071 MGS983071:MGT983071 MQO983071:MQP983071 NAK983071:NAL983071 NKG983071:NKH983071 NUC983071:NUD983071 ODY983071:ODZ983071 ONU983071:ONV983071 OXQ983071:OXR983071 PHM983071:PHN983071 PRI983071:PRJ983071 QBE983071:QBF983071 QLA983071:QLB983071 QUW983071:QUX983071 RES983071:RET983071 ROO983071:ROP983071 RYK983071:RYL983071 SIG983071:SIH983071 SSC983071:SSD983071 TBY983071:TBZ983071 TLU983071:TLV983071 TVQ983071:TVR983071 UFM983071:UFN983071 UPI983071:UPJ983071 UZE983071:UZF983071 VJA983071:VJB983071 VSW983071:VSX983071 WCS983071:WCT983071 WMO983071:WMP983071 WWK983071:WWL983071">
      <formula1>0</formula1>
      <formula2>0</formula2>
    </dataValidation>
  </dataValidations>
  <pageMargins left="0.59055118110236227" right="0" top="0" bottom="0" header="0.51181102362204722" footer="0.51181102362204722"/>
  <pageSetup paperSize="9" scale="60" firstPageNumber="0" orientation="landscape" horizontalDpi="300" verticalDpi="300" r:id="rId1"/>
  <headerFooter alignWithMargins="0"/>
  <rowBreaks count="1" manualBreakCount="1">
    <brk id="3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Zeros="0" workbookViewId="0">
      <selection activeCell="L16" sqref="L16"/>
    </sheetView>
  </sheetViews>
  <sheetFormatPr defaultRowHeight="12.75" customHeight="1"/>
  <cols>
    <col min="1" max="1" width="5" customWidth="1"/>
    <col min="2" max="2" width="16.140625" customWidth="1"/>
    <col min="3" max="3" width="8.5703125" customWidth="1"/>
    <col min="4" max="4" width="9.140625" customWidth="1"/>
    <col min="5" max="13" width="7.42578125" customWidth="1"/>
    <col min="14" max="14" width="6.7109375" customWidth="1"/>
    <col min="15" max="15" width="6.28515625" customWidth="1"/>
    <col min="16" max="17" width="7.42578125" customWidth="1"/>
    <col min="18" max="18" width="9.140625" customWidth="1"/>
    <col min="19" max="19" width="7.5703125" customWidth="1"/>
    <col min="20" max="21" width="7.42578125" customWidth="1"/>
    <col min="22" max="22" width="6.5703125" customWidth="1"/>
    <col min="23" max="23" width="7.85546875" style="1" customWidth="1"/>
    <col min="24" max="24" width="8.28515625" customWidth="1"/>
    <col min="25" max="27" width="6" style="2" customWidth="1"/>
    <col min="28" max="28" width="10.28515625" customWidth="1"/>
  </cols>
  <sheetData>
    <row r="1" spans="1:28" ht="27" customHeight="1">
      <c r="A1" s="355" t="s">
        <v>0</v>
      </c>
      <c r="B1" s="356"/>
      <c r="C1" s="356"/>
      <c r="D1" s="356"/>
      <c r="E1" s="356"/>
      <c r="F1" s="356"/>
      <c r="G1" s="356"/>
      <c r="H1" s="356"/>
      <c r="I1" s="356"/>
      <c r="J1" s="356"/>
      <c r="K1" s="356"/>
      <c r="L1" s="356"/>
      <c r="M1" s="356"/>
      <c r="N1" s="356"/>
      <c r="O1" s="356"/>
      <c r="P1" s="356"/>
      <c r="Q1" s="356"/>
      <c r="R1" s="356"/>
      <c r="S1" s="356"/>
      <c r="T1" s="356"/>
      <c r="U1" s="356"/>
      <c r="V1" s="356"/>
    </row>
    <row r="2" spans="1:28" ht="21" customHeight="1">
      <c r="A2" s="357" t="s">
        <v>1</v>
      </c>
      <c r="B2" s="357"/>
      <c r="C2" s="357"/>
      <c r="D2" s="357"/>
      <c r="E2" s="357"/>
      <c r="F2" s="357"/>
      <c r="G2" s="357"/>
      <c r="H2" s="357"/>
      <c r="I2" s="357"/>
      <c r="J2" s="357"/>
      <c r="K2" s="357"/>
      <c r="L2" s="357"/>
      <c r="M2" s="357"/>
      <c r="N2" s="357"/>
      <c r="O2" s="357"/>
      <c r="P2" s="357"/>
      <c r="Q2" s="357"/>
      <c r="R2" s="357"/>
      <c r="S2" s="357"/>
      <c r="T2" s="357"/>
      <c r="U2" s="357"/>
      <c r="V2" s="357"/>
    </row>
    <row r="3" spans="1:28" ht="21" customHeight="1">
      <c r="A3" s="3"/>
      <c r="B3" s="3"/>
      <c r="C3" s="3"/>
      <c r="D3" s="3"/>
      <c r="E3" s="3"/>
      <c r="F3" s="3"/>
      <c r="G3" s="3"/>
      <c r="H3" s="3"/>
      <c r="I3" s="3"/>
      <c r="J3" s="3"/>
      <c r="K3" s="3"/>
      <c r="L3" s="3"/>
      <c r="M3" s="3"/>
      <c r="N3" s="3"/>
      <c r="O3" s="3"/>
      <c r="P3" s="3"/>
      <c r="Q3" s="3"/>
      <c r="R3" s="3"/>
      <c r="S3" s="3"/>
      <c r="T3" s="3"/>
      <c r="U3" s="3"/>
      <c r="V3" s="3"/>
    </row>
    <row r="4" spans="1:28" ht="16.5" customHeight="1" thickBot="1">
      <c r="A4" s="4"/>
      <c r="B4" s="5" t="s">
        <v>2</v>
      </c>
      <c r="C4" s="4"/>
      <c r="D4" s="4"/>
      <c r="E4" s="4"/>
      <c r="F4" s="4"/>
      <c r="G4" s="4"/>
      <c r="H4" s="4"/>
      <c r="I4" s="4"/>
      <c r="J4" s="4"/>
      <c r="K4" s="4"/>
      <c r="L4" s="4"/>
      <c r="M4" s="4"/>
      <c r="N4" s="4"/>
      <c r="O4" s="4"/>
      <c r="P4" s="4"/>
      <c r="Q4" s="4"/>
      <c r="R4" s="4"/>
      <c r="S4" s="4"/>
      <c r="T4" s="4"/>
      <c r="U4" s="4"/>
      <c r="V4" s="4"/>
      <c r="W4" s="6"/>
      <c r="X4" s="7"/>
      <c r="Y4" s="8"/>
      <c r="Z4" s="8"/>
      <c r="AA4" s="8"/>
      <c r="AB4" s="7"/>
    </row>
    <row r="5" spans="1:28" ht="127.35" customHeight="1" thickBot="1">
      <c r="A5" s="358" t="s">
        <v>3</v>
      </c>
      <c r="B5" s="359" t="s">
        <v>4</v>
      </c>
      <c r="C5" s="360" t="s">
        <v>5</v>
      </c>
      <c r="D5" s="362" t="s">
        <v>6</v>
      </c>
      <c r="E5" s="9" t="s">
        <v>7</v>
      </c>
      <c r="F5" s="9" t="s">
        <v>8</v>
      </c>
      <c r="G5" s="9" t="s">
        <v>9</v>
      </c>
      <c r="H5" s="9" t="s">
        <v>10</v>
      </c>
      <c r="I5" s="9" t="s">
        <v>11</v>
      </c>
      <c r="J5" s="9" t="s">
        <v>12</v>
      </c>
      <c r="K5" s="9" t="s">
        <v>13</v>
      </c>
      <c r="L5" s="9" t="s">
        <v>14</v>
      </c>
      <c r="M5" s="9" t="s">
        <v>15</v>
      </c>
      <c r="N5" s="9" t="s">
        <v>16</v>
      </c>
      <c r="O5" s="9" t="s">
        <v>17</v>
      </c>
      <c r="P5" s="9" t="s">
        <v>18</v>
      </c>
      <c r="Q5" s="9" t="s">
        <v>19</v>
      </c>
      <c r="R5" s="9" t="s">
        <v>20</v>
      </c>
      <c r="S5" s="9" t="s">
        <v>21</v>
      </c>
      <c r="T5" s="10" t="s">
        <v>22</v>
      </c>
      <c r="U5" s="11" t="s">
        <v>23</v>
      </c>
      <c r="V5" s="12" t="s">
        <v>24</v>
      </c>
      <c r="W5" s="13" t="s">
        <v>25</v>
      </c>
      <c r="X5" s="12" t="s">
        <v>26</v>
      </c>
      <c r="Y5" s="14"/>
      <c r="Z5" s="14"/>
      <c r="AA5" s="14"/>
      <c r="AB5" s="7"/>
    </row>
    <row r="6" spans="1:28" ht="24.75" customHeight="1">
      <c r="A6" s="358"/>
      <c r="B6" s="359"/>
      <c r="C6" s="361"/>
      <c r="D6" s="362"/>
      <c r="E6" s="15" t="s">
        <v>27</v>
      </c>
      <c r="F6" s="15" t="s">
        <v>28</v>
      </c>
      <c r="G6" s="15" t="s">
        <v>29</v>
      </c>
      <c r="H6" s="15" t="s">
        <v>30</v>
      </c>
      <c r="I6" s="15" t="s">
        <v>31</v>
      </c>
      <c r="J6" s="15" t="s">
        <v>32</v>
      </c>
      <c r="K6" s="16" t="s">
        <v>33</v>
      </c>
      <c r="L6" s="15" t="s">
        <v>34</v>
      </c>
      <c r="M6" s="15" t="s">
        <v>35</v>
      </c>
      <c r="N6" s="15" t="s">
        <v>36</v>
      </c>
      <c r="O6" s="15" t="s">
        <v>37</v>
      </c>
      <c r="P6" s="15" t="s">
        <v>38</v>
      </c>
      <c r="Q6" s="15" t="s">
        <v>39</v>
      </c>
      <c r="R6" s="15" t="s">
        <v>40</v>
      </c>
      <c r="S6" s="15" t="s">
        <v>41</v>
      </c>
      <c r="T6" s="17" t="s">
        <v>42</v>
      </c>
      <c r="U6" s="18" t="s">
        <v>43</v>
      </c>
      <c r="V6" s="19" t="s">
        <v>44</v>
      </c>
      <c r="W6" s="17" t="s">
        <v>45</v>
      </c>
      <c r="X6" s="19" t="s">
        <v>46</v>
      </c>
      <c r="Y6" s="20"/>
      <c r="Z6" s="20"/>
      <c r="AA6" s="20"/>
      <c r="AB6" s="7" t="s">
        <v>47</v>
      </c>
    </row>
    <row r="7" spans="1:28" ht="18.75" customHeight="1">
      <c r="A7" s="21">
        <v>1</v>
      </c>
      <c r="B7" s="22" t="s">
        <v>48</v>
      </c>
      <c r="C7" s="23">
        <f>'[1]10 мес-21'!C7+[1]ноя!V7</f>
        <v>34500.5</v>
      </c>
      <c r="D7" s="24">
        <f>SUM(E7:V7)</f>
        <v>446</v>
      </c>
      <c r="E7" s="25">
        <f>'[2]10 мес'!E7+[2]ноя!E6</f>
        <v>4</v>
      </c>
      <c r="F7" s="25">
        <f>'[2]10 мес'!F7+[2]ноя!F6</f>
        <v>56</v>
      </c>
      <c r="G7" s="25">
        <f>'[2]10 мес'!G7+[2]ноя!G6</f>
        <v>0</v>
      </c>
      <c r="H7" s="25">
        <f>'[2]10 мес'!H7+[2]ноя!H6</f>
        <v>7</v>
      </c>
      <c r="I7" s="25">
        <f>'[2]10 мес'!I7+[2]ноя!I6</f>
        <v>1</v>
      </c>
      <c r="J7" s="25">
        <f>'[2]10 мес'!J7+[2]ноя!J6</f>
        <v>2</v>
      </c>
      <c r="K7" s="25">
        <f>'[2]10 мес'!K7+[2]ноя!K6</f>
        <v>164</v>
      </c>
      <c r="L7" s="25">
        <f>'[2]10 мес'!L7+[2]ноя!L6</f>
        <v>9</v>
      </c>
      <c r="M7" s="25">
        <f>'[2]10 мес'!M7+[2]ноя!M6</f>
        <v>16</v>
      </c>
      <c r="N7" s="25">
        <f>'[2]10 мес'!N7+[2]ноя!N6</f>
        <v>0</v>
      </c>
      <c r="O7" s="25">
        <f>'[2]10 мес'!O7+[2]ноя!O6</f>
        <v>0</v>
      </c>
      <c r="P7" s="25">
        <f>'[2]10 мес'!P7+[2]ноя!P6</f>
        <v>3</v>
      </c>
      <c r="Q7" s="25">
        <f>'[2]10 мес'!Q7+[2]ноя!Q6</f>
        <v>0</v>
      </c>
      <c r="R7" s="25">
        <f>'[2]10 мес'!R7+[2]ноя!R6</f>
        <v>0</v>
      </c>
      <c r="S7" s="25">
        <f>'[2]10 мес'!S7+[2]ноя!S6</f>
        <v>0</v>
      </c>
      <c r="T7" s="25">
        <f>'[2]10 мес'!T7+[2]ноя!T6</f>
        <v>29</v>
      </c>
      <c r="U7" s="25">
        <f>'[2]10 мес'!U7+[2]ноя!U6</f>
        <v>47</v>
      </c>
      <c r="V7" s="25">
        <f>'[2]10 мес'!V7+[2]ноя!V6</f>
        <v>108</v>
      </c>
      <c r="W7" s="25">
        <f>'[2]10 мес'!W7+[2]ноя!W6</f>
        <v>1</v>
      </c>
      <c r="X7" s="25">
        <f>'[2]10 мес'!X7+[2]ноя!X6</f>
        <v>2</v>
      </c>
      <c r="Y7" s="26"/>
      <c r="Z7" s="26"/>
      <c r="AA7" s="26"/>
      <c r="AB7" s="27">
        <v>283</v>
      </c>
    </row>
    <row r="8" spans="1:28" ht="18.75" customHeight="1">
      <c r="A8" s="21">
        <v>2</v>
      </c>
      <c r="B8" s="22" t="s">
        <v>49</v>
      </c>
      <c r="C8" s="23">
        <f>'[1]10 мес-21'!C8+[1]ноя!V8</f>
        <v>7976</v>
      </c>
      <c r="D8" s="24">
        <f t="shared" ref="D8:D18" si="0">SUM(E8:V8)</f>
        <v>125</v>
      </c>
      <c r="E8" s="25">
        <f>'[2]10 мес'!E8+[2]ноя!E7</f>
        <v>3</v>
      </c>
      <c r="F8" s="25">
        <f>'[2]10 мес'!F8+[2]ноя!F7</f>
        <v>12</v>
      </c>
      <c r="G8" s="25">
        <f>'[2]10 мес'!G8+[2]ноя!G7</f>
        <v>0</v>
      </c>
      <c r="H8" s="25">
        <f>'[2]10 мес'!H8+[2]ноя!H7</f>
        <v>2</v>
      </c>
      <c r="I8" s="25">
        <f>'[2]10 мес'!I8+[2]ноя!I7</f>
        <v>0</v>
      </c>
      <c r="J8" s="25">
        <f>'[2]10 мес'!J8+[2]ноя!J7</f>
        <v>0</v>
      </c>
      <c r="K8" s="25">
        <f>'[2]10 мес'!K8+[2]ноя!K7</f>
        <v>50</v>
      </c>
      <c r="L8" s="25">
        <f>'[2]10 мес'!L8+[2]ноя!L7</f>
        <v>8</v>
      </c>
      <c r="M8" s="25">
        <f>'[2]10 мес'!M8+[2]ноя!M7</f>
        <v>3</v>
      </c>
      <c r="N8" s="25">
        <f>'[2]10 мес'!N8+[2]ноя!N7</f>
        <v>0</v>
      </c>
      <c r="O8" s="25">
        <f>'[2]10 мес'!O8+[2]ноя!O7</f>
        <v>0</v>
      </c>
      <c r="P8" s="25">
        <f>'[2]10 мес'!P8+[2]ноя!P7</f>
        <v>1</v>
      </c>
      <c r="Q8" s="25">
        <f>'[2]10 мес'!Q8+[2]ноя!Q7</f>
        <v>0</v>
      </c>
      <c r="R8" s="25">
        <f>'[2]10 мес'!R8+[2]ноя!R7</f>
        <v>1</v>
      </c>
      <c r="S8" s="25">
        <f>'[2]10 мес'!S8+[2]ноя!S7</f>
        <v>0</v>
      </c>
      <c r="T8" s="25">
        <f>'[2]10 мес'!T8+[2]ноя!T7</f>
        <v>10</v>
      </c>
      <c r="U8" s="25">
        <f>'[2]10 мес'!U8+[2]ноя!U7</f>
        <v>18</v>
      </c>
      <c r="V8" s="25">
        <f>'[2]10 мес'!V8+[2]ноя!V7</f>
        <v>17</v>
      </c>
      <c r="W8" s="25">
        <f>'[2]10 мес'!W8+[2]ноя!W7</f>
        <v>1</v>
      </c>
      <c r="X8" s="25">
        <f>'[2]10 мес'!X8+[2]ноя!X7</f>
        <v>1</v>
      </c>
      <c r="Y8" s="26"/>
      <c r="Z8" s="26"/>
      <c r="AA8" s="26"/>
      <c r="AB8" s="27">
        <v>85</v>
      </c>
    </row>
    <row r="9" spans="1:28" ht="18.75" customHeight="1">
      <c r="A9" s="21">
        <v>3</v>
      </c>
      <c r="B9" s="22" t="s">
        <v>50</v>
      </c>
      <c r="C9" s="23">
        <f>'[1]10 мес-21'!C9+[1]ноя!V9</f>
        <v>12394.5</v>
      </c>
      <c r="D9" s="24">
        <f t="shared" si="0"/>
        <v>171</v>
      </c>
      <c r="E9" s="25">
        <f>'[2]10 мес'!E9+[2]ноя!E8</f>
        <v>4</v>
      </c>
      <c r="F9" s="25">
        <f>'[2]10 мес'!F9+[2]ноя!F8</f>
        <v>21</v>
      </c>
      <c r="G9" s="25">
        <f>'[2]10 мес'!G9+[2]ноя!G8</f>
        <v>0</v>
      </c>
      <c r="H9" s="25">
        <f>'[2]10 мес'!H9+[2]ноя!H8</f>
        <v>3</v>
      </c>
      <c r="I9" s="25">
        <f>'[2]10 мес'!I9+[2]ноя!I8</f>
        <v>0</v>
      </c>
      <c r="J9" s="25">
        <f>'[2]10 мес'!J9+[2]ноя!J8</f>
        <v>14</v>
      </c>
      <c r="K9" s="25">
        <f>'[2]10 мес'!K9+[2]ноя!K8</f>
        <v>48</v>
      </c>
      <c r="L9" s="25">
        <f>'[2]10 мес'!L9+[2]ноя!L8</f>
        <v>10</v>
      </c>
      <c r="M9" s="25">
        <f>'[2]10 мес'!M9+[2]ноя!M8</f>
        <v>10</v>
      </c>
      <c r="N9" s="25">
        <f>'[2]10 мес'!N9+[2]ноя!N8</f>
        <v>0</v>
      </c>
      <c r="O9" s="25">
        <f>'[2]10 мес'!O9+[2]ноя!O8</f>
        <v>0</v>
      </c>
      <c r="P9" s="25">
        <f>'[2]10 мес'!P9+[2]ноя!P8</f>
        <v>0</v>
      </c>
      <c r="Q9" s="25">
        <f>'[2]10 мес'!Q9+[2]ноя!Q8</f>
        <v>0</v>
      </c>
      <c r="R9" s="25">
        <f>'[2]10 мес'!R9+[2]ноя!R8</f>
        <v>1</v>
      </c>
      <c r="S9" s="25">
        <f>'[2]10 мес'!S9+[2]ноя!S8</f>
        <v>1</v>
      </c>
      <c r="T9" s="25">
        <f>'[2]10 мес'!T9+[2]ноя!T8</f>
        <v>14</v>
      </c>
      <c r="U9" s="25">
        <f>'[2]10 мес'!U9+[2]ноя!U8</f>
        <v>24</v>
      </c>
      <c r="V9" s="25">
        <f>'[2]10 мес'!V9+[2]ноя!V8</f>
        <v>21</v>
      </c>
      <c r="W9" s="25">
        <f>'[2]10 мес'!W9+[2]ноя!W8</f>
        <v>0</v>
      </c>
      <c r="X9" s="25">
        <f>'[2]10 мес'!X9+[2]ноя!X8</f>
        <v>4</v>
      </c>
      <c r="Y9" s="26"/>
      <c r="Z9" s="26"/>
      <c r="AA9" s="26"/>
      <c r="AB9" s="27">
        <v>128</v>
      </c>
    </row>
    <row r="10" spans="1:28" ht="18.75" customHeight="1">
      <c r="A10" s="21">
        <v>4</v>
      </c>
      <c r="B10" s="22" t="s">
        <v>51</v>
      </c>
      <c r="C10" s="23">
        <f>'[1]10 мес-21'!C10+[1]ноя!V10</f>
        <v>13707.5</v>
      </c>
      <c r="D10" s="24">
        <f t="shared" si="0"/>
        <v>153</v>
      </c>
      <c r="E10" s="25">
        <f>'[2]10 мес'!E10+[2]ноя!E9</f>
        <v>2</v>
      </c>
      <c r="F10" s="25">
        <f>'[2]10 мес'!F10+[2]ноя!F9</f>
        <v>12</v>
      </c>
      <c r="G10" s="25">
        <f>'[2]10 мес'!G10+[2]ноя!G9</f>
        <v>0</v>
      </c>
      <c r="H10" s="25">
        <f>'[2]10 мес'!H10+[2]ноя!H9</f>
        <v>0</v>
      </c>
      <c r="I10" s="25">
        <f>'[2]10 мес'!I10+[2]ноя!I9</f>
        <v>0</v>
      </c>
      <c r="J10" s="25">
        <f>'[2]10 мес'!J10+[2]ноя!J9</f>
        <v>14</v>
      </c>
      <c r="K10" s="25">
        <f>'[2]10 мес'!K10+[2]ноя!K9</f>
        <v>52</v>
      </c>
      <c r="L10" s="25">
        <f>'[2]10 мес'!L10+[2]ноя!L9</f>
        <v>6</v>
      </c>
      <c r="M10" s="25">
        <f>'[2]10 мес'!M10+[2]ноя!M9</f>
        <v>8</v>
      </c>
      <c r="N10" s="25">
        <f>'[2]10 мес'!N10+[2]ноя!N9</f>
        <v>0</v>
      </c>
      <c r="O10" s="25">
        <f>'[2]10 мес'!O10+[2]ноя!O9</f>
        <v>0</v>
      </c>
      <c r="P10" s="25">
        <f>'[2]10 мес'!P10+[2]ноя!P9</f>
        <v>2</v>
      </c>
      <c r="Q10" s="25">
        <f>'[2]10 мес'!Q10+[2]ноя!Q9</f>
        <v>0</v>
      </c>
      <c r="R10" s="25">
        <f>'[2]10 мес'!R10+[2]ноя!R9</f>
        <v>0</v>
      </c>
      <c r="S10" s="25">
        <f>'[2]10 мес'!S10+[2]ноя!S9</f>
        <v>0</v>
      </c>
      <c r="T10" s="25">
        <f>'[2]10 мес'!T10+[2]ноя!T9</f>
        <v>21</v>
      </c>
      <c r="U10" s="25">
        <f>'[2]10 мес'!U10+[2]ноя!U9</f>
        <v>15</v>
      </c>
      <c r="V10" s="25">
        <f>'[2]10 мес'!V10+[2]ноя!V9</f>
        <v>21</v>
      </c>
      <c r="W10" s="25">
        <f>'[2]10 мес'!W10+[2]ноя!W9</f>
        <v>0</v>
      </c>
      <c r="X10" s="25">
        <f>'[2]10 мес'!X10+[2]ноя!X9</f>
        <v>2</v>
      </c>
      <c r="Y10" s="26"/>
      <c r="Z10" s="26"/>
      <c r="AA10" s="26"/>
      <c r="AB10" s="27">
        <v>140</v>
      </c>
    </row>
    <row r="11" spans="1:28" ht="18.75" customHeight="1">
      <c r="A11" s="28">
        <v>5</v>
      </c>
      <c r="B11" s="22" t="s">
        <v>52</v>
      </c>
      <c r="C11" s="23">
        <f>'[1]10 мес-21'!C11+[1]ноя!V11</f>
        <v>14120</v>
      </c>
      <c r="D11" s="24">
        <f t="shared" si="0"/>
        <v>181</v>
      </c>
      <c r="E11" s="25">
        <f>'[2]10 мес'!E11+[2]ноя!E10</f>
        <v>1</v>
      </c>
      <c r="F11" s="25">
        <f>'[2]10 мес'!F11+[2]ноя!F10</f>
        <v>23</v>
      </c>
      <c r="G11" s="25">
        <f>'[2]10 мес'!G11+[2]ноя!G10</f>
        <v>0</v>
      </c>
      <c r="H11" s="25">
        <f>'[2]10 мес'!H11+[2]ноя!H10</f>
        <v>1</v>
      </c>
      <c r="I11" s="25">
        <f>'[2]10 мес'!I11+[2]ноя!I10</f>
        <v>0</v>
      </c>
      <c r="J11" s="25">
        <f>'[2]10 мес'!J11+[2]ноя!J10</f>
        <v>13</v>
      </c>
      <c r="K11" s="25">
        <f>'[2]10 мес'!K11+[2]ноя!K10</f>
        <v>37</v>
      </c>
      <c r="L11" s="25">
        <f>'[2]10 мес'!L11+[2]ноя!L10</f>
        <v>16</v>
      </c>
      <c r="M11" s="25">
        <f>'[2]10 мес'!M11+[2]ноя!M10</f>
        <v>13</v>
      </c>
      <c r="N11" s="25">
        <f>'[2]10 мес'!N11+[2]ноя!N10</f>
        <v>0</v>
      </c>
      <c r="O11" s="25">
        <f>'[2]10 мес'!O11+[2]ноя!O10</f>
        <v>0</v>
      </c>
      <c r="P11" s="25">
        <f>'[2]10 мес'!P11+[2]ноя!P10</f>
        <v>9</v>
      </c>
      <c r="Q11" s="25">
        <f>'[2]10 мес'!Q11+[2]ноя!Q10</f>
        <v>0</v>
      </c>
      <c r="R11" s="25">
        <f>'[2]10 мес'!R11+[2]ноя!R10</f>
        <v>1</v>
      </c>
      <c r="S11" s="25">
        <f>'[2]10 мес'!S11+[2]ноя!S10</f>
        <v>0</v>
      </c>
      <c r="T11" s="25">
        <f>'[2]10 мес'!T11+[2]ноя!T10</f>
        <v>24</v>
      </c>
      <c r="U11" s="25">
        <f>'[2]10 мес'!U11+[2]ноя!U10</f>
        <v>22</v>
      </c>
      <c r="V11" s="25">
        <f>'[2]10 мес'!V11+[2]ноя!V10</f>
        <v>21</v>
      </c>
      <c r="W11" s="25">
        <f>'[2]10 мес'!W11+[2]ноя!W10</f>
        <v>1</v>
      </c>
      <c r="X11" s="25">
        <f>'[2]10 мес'!X11+[2]ноя!X10</f>
        <v>0</v>
      </c>
      <c r="Y11" s="26"/>
      <c r="Z11" s="26"/>
      <c r="AA11" s="26"/>
      <c r="AB11" s="27">
        <v>159</v>
      </c>
    </row>
    <row r="12" spans="1:28" ht="18.75" customHeight="1">
      <c r="A12" s="21">
        <v>6</v>
      </c>
      <c r="B12" s="22" t="s">
        <v>53</v>
      </c>
      <c r="C12" s="23">
        <f>'[1]10 мес-21'!C12+[1]ноя!V12</f>
        <v>12011.5</v>
      </c>
      <c r="D12" s="24">
        <f t="shared" si="0"/>
        <v>119</v>
      </c>
      <c r="E12" s="25">
        <f>'[2]10 мес'!E12+[2]ноя!E11</f>
        <v>1</v>
      </c>
      <c r="F12" s="25">
        <f>'[2]10 мес'!F12+[2]ноя!F11</f>
        <v>10</v>
      </c>
      <c r="G12" s="25">
        <f>'[2]10 мес'!G12+[2]ноя!G11</f>
        <v>0</v>
      </c>
      <c r="H12" s="25">
        <f>'[2]10 мес'!H12+[2]ноя!H11</f>
        <v>0</v>
      </c>
      <c r="I12" s="25">
        <f>'[2]10 мес'!I12+[2]ноя!I11</f>
        <v>0</v>
      </c>
      <c r="J12" s="25">
        <f>'[2]10 мес'!J12+[2]ноя!J11</f>
        <v>3</v>
      </c>
      <c r="K12" s="25">
        <f>'[2]10 мес'!K12+[2]ноя!K11</f>
        <v>47</v>
      </c>
      <c r="L12" s="25">
        <f>'[2]10 мес'!L12+[2]ноя!L11</f>
        <v>7</v>
      </c>
      <c r="M12" s="25">
        <f>'[2]10 мес'!M12+[2]ноя!M11</f>
        <v>6</v>
      </c>
      <c r="N12" s="25">
        <f>'[2]10 мес'!N12+[2]ноя!N11</f>
        <v>0</v>
      </c>
      <c r="O12" s="25">
        <f>'[2]10 мес'!O12+[2]ноя!O11</f>
        <v>0</v>
      </c>
      <c r="P12" s="25">
        <f>'[2]10 мес'!P12+[2]ноя!P11</f>
        <v>2</v>
      </c>
      <c r="Q12" s="25">
        <f>'[2]10 мес'!Q12+[2]ноя!Q11</f>
        <v>1</v>
      </c>
      <c r="R12" s="25">
        <f>'[2]10 мес'!R12+[2]ноя!R11</f>
        <v>0</v>
      </c>
      <c r="S12" s="25">
        <f>'[2]10 мес'!S12+[2]ноя!S11</f>
        <v>1</v>
      </c>
      <c r="T12" s="25">
        <f>'[2]10 мес'!T12+[2]ноя!T11</f>
        <v>6</v>
      </c>
      <c r="U12" s="25">
        <f>'[2]10 мес'!U12+[2]ноя!U11</f>
        <v>16</v>
      </c>
      <c r="V12" s="25">
        <f>'[2]10 мес'!V12+[2]ноя!V11</f>
        <v>19</v>
      </c>
      <c r="W12" s="25">
        <f>'[2]10 мес'!W12+[2]ноя!W11</f>
        <v>0</v>
      </c>
      <c r="X12" s="25">
        <f>'[2]10 мес'!X12+[2]ноя!X11</f>
        <v>1</v>
      </c>
      <c r="Y12" s="26"/>
      <c r="Z12" s="26"/>
      <c r="AA12" s="26"/>
      <c r="AB12" s="27">
        <v>180</v>
      </c>
    </row>
    <row r="13" spans="1:28" ht="18.75" customHeight="1">
      <c r="A13" s="21">
        <v>7</v>
      </c>
      <c r="B13" s="22" t="s">
        <v>54</v>
      </c>
      <c r="C13" s="23">
        <f>'[1]10 мес-21'!C13+[1]ноя!V13</f>
        <v>19967.5</v>
      </c>
      <c r="D13" s="24">
        <f t="shared" si="0"/>
        <v>168</v>
      </c>
      <c r="E13" s="25">
        <f>'[2]10 мес'!E13+[2]ноя!E12</f>
        <v>1</v>
      </c>
      <c r="F13" s="25">
        <f>'[2]10 мес'!F13+[2]ноя!F12</f>
        <v>12</v>
      </c>
      <c r="G13" s="25">
        <f>'[2]10 мес'!G13+[2]ноя!G12</f>
        <v>0</v>
      </c>
      <c r="H13" s="25">
        <f>'[2]10 мес'!H13+[2]ноя!H12</f>
        <v>0</v>
      </c>
      <c r="I13" s="25">
        <f>'[2]10 мес'!I13+[2]ноя!I12</f>
        <v>0</v>
      </c>
      <c r="J13" s="25">
        <f>'[2]10 мес'!J13+[2]ноя!J12</f>
        <v>1</v>
      </c>
      <c r="K13" s="25">
        <f>'[2]10 мес'!K13+[2]ноя!K12</f>
        <v>71</v>
      </c>
      <c r="L13" s="25">
        <f>'[2]10 мес'!L13+[2]ноя!L12</f>
        <v>2</v>
      </c>
      <c r="M13" s="25">
        <f>'[2]10 мес'!M13+[2]ноя!M12</f>
        <v>5</v>
      </c>
      <c r="N13" s="25">
        <f>'[2]10 мес'!N13+[2]ноя!N12</f>
        <v>0</v>
      </c>
      <c r="O13" s="25">
        <f>'[2]10 мес'!O13+[2]ноя!O12</f>
        <v>0</v>
      </c>
      <c r="P13" s="25">
        <f>'[2]10 мес'!P13+[2]ноя!P12</f>
        <v>1</v>
      </c>
      <c r="Q13" s="25">
        <f>'[2]10 мес'!Q13+[2]ноя!Q12</f>
        <v>0</v>
      </c>
      <c r="R13" s="25">
        <f>'[2]10 мес'!R13+[2]ноя!R12</f>
        <v>2</v>
      </c>
      <c r="S13" s="25">
        <f>'[2]10 мес'!S13+[2]ноя!S12</f>
        <v>0</v>
      </c>
      <c r="T13" s="25">
        <f>'[2]10 мес'!T13+[2]ноя!T12</f>
        <v>1</v>
      </c>
      <c r="U13" s="25">
        <f>'[2]10 мес'!U13+[2]ноя!U12</f>
        <v>40</v>
      </c>
      <c r="V13" s="25">
        <f>'[2]10 мес'!V13+[2]ноя!V12</f>
        <v>32</v>
      </c>
      <c r="W13" s="25">
        <f>'[2]10 мес'!W13+[2]ноя!W12</f>
        <v>1</v>
      </c>
      <c r="X13" s="25">
        <f>'[2]10 мес'!X13+[2]ноя!X12</f>
        <v>0</v>
      </c>
      <c r="Y13" s="26"/>
      <c r="Z13" s="26"/>
      <c r="AA13" s="26"/>
      <c r="AB13" s="27">
        <v>291</v>
      </c>
    </row>
    <row r="14" spans="1:28" ht="18.75" customHeight="1">
      <c r="A14" s="29">
        <v>8</v>
      </c>
      <c r="B14" s="22" t="s">
        <v>55</v>
      </c>
      <c r="C14" s="23">
        <f>'[1]10 мес-21'!C14+[1]ноя!V14</f>
        <v>14757.5</v>
      </c>
      <c r="D14" s="24">
        <f t="shared" si="0"/>
        <v>179</v>
      </c>
      <c r="E14" s="25">
        <f>'[2]10 мес'!E14+[2]ноя!E13</f>
        <v>3</v>
      </c>
      <c r="F14" s="25">
        <f>'[2]10 мес'!F14+[2]ноя!F13</f>
        <v>25</v>
      </c>
      <c r="G14" s="25">
        <f>'[2]10 мес'!G14+[2]ноя!G13</f>
        <v>0</v>
      </c>
      <c r="H14" s="25">
        <f>'[2]10 мес'!H14+[2]ноя!H13</f>
        <v>4</v>
      </c>
      <c r="I14" s="25">
        <f>'[2]10 мес'!I14+[2]ноя!I13</f>
        <v>0</v>
      </c>
      <c r="J14" s="25">
        <f>'[2]10 мес'!J14+[2]ноя!J13</f>
        <v>1</v>
      </c>
      <c r="K14" s="25">
        <f>'[2]10 мес'!K14+[2]ноя!K13</f>
        <v>54</v>
      </c>
      <c r="L14" s="25">
        <f>'[2]10 мес'!L14+[2]ноя!L13</f>
        <v>6</v>
      </c>
      <c r="M14" s="25">
        <f>'[2]10 мес'!M14+[2]ноя!M13</f>
        <v>6</v>
      </c>
      <c r="N14" s="25">
        <f>'[2]10 мес'!N14+[2]ноя!N13</f>
        <v>0</v>
      </c>
      <c r="O14" s="25">
        <f>'[2]10 мес'!O14+[2]ноя!O13</f>
        <v>0</v>
      </c>
      <c r="P14" s="25">
        <f>'[2]10 мес'!P14+[2]ноя!P13</f>
        <v>1</v>
      </c>
      <c r="Q14" s="25">
        <f>'[2]10 мес'!Q14+[2]ноя!Q13</f>
        <v>2</v>
      </c>
      <c r="R14" s="25">
        <f>'[2]10 мес'!R14+[2]ноя!R13</f>
        <v>1</v>
      </c>
      <c r="S14" s="25">
        <f>'[2]10 мес'!S14+[2]ноя!S13</f>
        <v>0</v>
      </c>
      <c r="T14" s="25">
        <f>'[2]10 мес'!T14+[2]ноя!T13</f>
        <v>17</v>
      </c>
      <c r="U14" s="25">
        <f>'[2]10 мес'!U14+[2]ноя!U13</f>
        <v>32</v>
      </c>
      <c r="V14" s="25">
        <f>'[2]10 мес'!V14+[2]ноя!V13</f>
        <v>27</v>
      </c>
      <c r="W14" s="25">
        <f>'[2]10 мес'!W14+[2]ноя!W13</f>
        <v>0</v>
      </c>
      <c r="X14" s="25">
        <f>'[2]10 мес'!X14+[2]ноя!X13</f>
        <v>1</v>
      </c>
      <c r="Y14" s="26"/>
      <c r="Z14" s="26"/>
      <c r="AA14" s="26"/>
      <c r="AB14" s="27">
        <v>178</v>
      </c>
    </row>
    <row r="15" spans="1:28" ht="18.75" customHeight="1">
      <c r="A15" s="21">
        <v>9</v>
      </c>
      <c r="B15" s="22" t="s">
        <v>56</v>
      </c>
      <c r="C15" s="23">
        <f>'[1]10 мес-21'!C15+[1]ноя!V15</f>
        <v>15952</v>
      </c>
      <c r="D15" s="24">
        <f t="shared" si="0"/>
        <v>237</v>
      </c>
      <c r="E15" s="25">
        <f>'[2]10 мес'!E15+[2]ноя!E14</f>
        <v>1</v>
      </c>
      <c r="F15" s="25">
        <f>'[2]10 мес'!F15+[2]ноя!F14</f>
        <v>28</v>
      </c>
      <c r="G15" s="25">
        <f>'[2]10 мес'!G15+[2]ноя!G14</f>
        <v>0</v>
      </c>
      <c r="H15" s="25">
        <f>'[2]10 мес'!H15+[2]ноя!H14</f>
        <v>1</v>
      </c>
      <c r="I15" s="25">
        <f>'[2]10 мес'!I15+[2]ноя!I14</f>
        <v>0</v>
      </c>
      <c r="J15" s="25">
        <f>'[2]10 мес'!J15+[2]ноя!J14</f>
        <v>8</v>
      </c>
      <c r="K15" s="25">
        <f>'[2]10 мес'!K15+[2]ноя!K14</f>
        <v>64</v>
      </c>
      <c r="L15" s="25">
        <f>'[2]10 мес'!L15+[2]ноя!L14</f>
        <v>8</v>
      </c>
      <c r="M15" s="25">
        <f>'[2]10 мес'!M15+[2]ноя!M14</f>
        <v>11</v>
      </c>
      <c r="N15" s="25">
        <f>'[2]10 мес'!N15+[2]ноя!N14</f>
        <v>0</v>
      </c>
      <c r="O15" s="25">
        <f>'[2]10 мес'!O15+[2]ноя!O14</f>
        <v>0</v>
      </c>
      <c r="P15" s="25">
        <f>'[2]10 мес'!P15+[2]ноя!P14</f>
        <v>0</v>
      </c>
      <c r="Q15" s="25">
        <f>'[2]10 мес'!Q15+[2]ноя!Q14</f>
        <v>0</v>
      </c>
      <c r="R15" s="25">
        <f>'[2]10 мес'!R15+[2]ноя!R14</f>
        <v>0</v>
      </c>
      <c r="S15" s="25">
        <f>'[2]10 мес'!S15+[2]ноя!S14</f>
        <v>0</v>
      </c>
      <c r="T15" s="25">
        <f>'[2]10 мес'!T15+[2]ноя!T14</f>
        <v>36</v>
      </c>
      <c r="U15" s="25">
        <f>'[2]10 мес'!U15+[2]ноя!U14</f>
        <v>39</v>
      </c>
      <c r="V15" s="25">
        <f>'[2]10 мес'!V15+[2]ноя!V14</f>
        <v>41</v>
      </c>
      <c r="W15" s="25">
        <f>'[2]10 мес'!W15+[2]ноя!W14</f>
        <v>0</v>
      </c>
      <c r="X15" s="25">
        <f>'[2]10 мес'!X15+[2]ноя!X14</f>
        <v>0</v>
      </c>
      <c r="Y15" s="26"/>
      <c r="Z15" s="26"/>
      <c r="AA15" s="26"/>
      <c r="AB15" s="27">
        <v>179</v>
      </c>
    </row>
    <row r="16" spans="1:28" ht="18.75" customHeight="1">
      <c r="A16" s="21">
        <v>10</v>
      </c>
      <c r="B16" s="30" t="s">
        <v>57</v>
      </c>
      <c r="C16" s="23">
        <f>'[1]10 мес-21'!C16+[1]ноя!V16</f>
        <v>10973</v>
      </c>
      <c r="D16" s="24">
        <f t="shared" si="0"/>
        <v>132</v>
      </c>
      <c r="E16" s="25">
        <f>'[2]10 мес'!E16+[2]ноя!E15</f>
        <v>2</v>
      </c>
      <c r="F16" s="25">
        <f>'[2]10 мес'!F16+[2]ноя!F15</f>
        <v>15</v>
      </c>
      <c r="G16" s="25">
        <f>'[2]10 мес'!G16+[2]ноя!G15</f>
        <v>0</v>
      </c>
      <c r="H16" s="25">
        <f>'[2]10 мес'!H16+[2]ноя!H15</f>
        <v>1</v>
      </c>
      <c r="I16" s="25">
        <f>'[2]10 мес'!I16+[2]ноя!I15</f>
        <v>0</v>
      </c>
      <c r="J16" s="25">
        <f>'[2]10 мес'!J16+[2]ноя!J15</f>
        <v>14</v>
      </c>
      <c r="K16" s="25">
        <f>'[2]10 мес'!K16+[2]ноя!K15</f>
        <v>48</v>
      </c>
      <c r="L16" s="25">
        <f>'[2]10 мес'!L16+[2]ноя!L15</f>
        <v>2</v>
      </c>
      <c r="M16" s="25">
        <f>'[2]10 мес'!M16+[2]ноя!M15</f>
        <v>5</v>
      </c>
      <c r="N16" s="25">
        <f>'[2]10 мес'!N16+[2]ноя!N15</f>
        <v>1</v>
      </c>
      <c r="O16" s="25">
        <f>'[2]10 мес'!O16+[2]ноя!O15</f>
        <v>0</v>
      </c>
      <c r="P16" s="25">
        <f>'[2]10 мес'!P16+[2]ноя!P15</f>
        <v>2</v>
      </c>
      <c r="Q16" s="25">
        <f>'[2]10 мес'!Q16+[2]ноя!Q15</f>
        <v>0</v>
      </c>
      <c r="R16" s="25">
        <f>'[2]10 мес'!R16+[2]ноя!R15</f>
        <v>0</v>
      </c>
      <c r="S16" s="25">
        <f>'[2]10 мес'!S16+[2]ноя!S15</f>
        <v>0</v>
      </c>
      <c r="T16" s="25">
        <f>'[2]10 мес'!T16+[2]ноя!T15</f>
        <v>9</v>
      </c>
      <c r="U16" s="25">
        <f>'[2]10 мес'!U16+[2]ноя!U15</f>
        <v>12</v>
      </c>
      <c r="V16" s="25">
        <f>'[2]10 мес'!V16+[2]ноя!V15</f>
        <v>21</v>
      </c>
      <c r="W16" s="25">
        <f>'[2]10 мес'!W16+[2]ноя!W15</f>
        <v>0</v>
      </c>
      <c r="X16" s="25">
        <f>'[2]10 мес'!X16+[2]ноя!X15</f>
        <v>1</v>
      </c>
      <c r="Y16" s="26"/>
      <c r="Z16" s="26"/>
      <c r="AA16" s="26"/>
      <c r="AB16" s="27">
        <v>108</v>
      </c>
    </row>
    <row r="17" spans="1:28" ht="31.35" customHeight="1">
      <c r="A17" s="31" t="s">
        <v>58</v>
      </c>
      <c r="B17" s="32" t="s">
        <v>59</v>
      </c>
      <c r="C17" s="33">
        <f>SUM(C7:C16)</f>
        <v>156360</v>
      </c>
      <c r="D17" s="34">
        <f>SUM(D7:D16)</f>
        <v>1911</v>
      </c>
      <c r="E17" s="34">
        <f t="shared" ref="E17:X17" si="1">SUM(E7:E16)</f>
        <v>22</v>
      </c>
      <c r="F17" s="34">
        <f t="shared" si="1"/>
        <v>214</v>
      </c>
      <c r="G17" s="34">
        <f t="shared" si="1"/>
        <v>0</v>
      </c>
      <c r="H17" s="34">
        <f t="shared" si="1"/>
        <v>19</v>
      </c>
      <c r="I17" s="34">
        <f t="shared" si="1"/>
        <v>1</v>
      </c>
      <c r="J17" s="34">
        <f t="shared" si="1"/>
        <v>70</v>
      </c>
      <c r="K17" s="34">
        <f t="shared" si="1"/>
        <v>635</v>
      </c>
      <c r="L17" s="34">
        <f t="shared" si="1"/>
        <v>74</v>
      </c>
      <c r="M17" s="34">
        <f t="shared" si="1"/>
        <v>83</v>
      </c>
      <c r="N17" s="34">
        <f t="shared" si="1"/>
        <v>1</v>
      </c>
      <c r="O17" s="34">
        <f t="shared" si="1"/>
        <v>0</v>
      </c>
      <c r="P17" s="34">
        <f t="shared" si="1"/>
        <v>21</v>
      </c>
      <c r="Q17" s="34">
        <f t="shared" si="1"/>
        <v>3</v>
      </c>
      <c r="R17" s="34">
        <f t="shared" si="1"/>
        <v>6</v>
      </c>
      <c r="S17" s="34">
        <f t="shared" si="1"/>
        <v>2</v>
      </c>
      <c r="T17" s="34">
        <f t="shared" si="1"/>
        <v>167</v>
      </c>
      <c r="U17" s="34">
        <f t="shared" si="1"/>
        <v>265</v>
      </c>
      <c r="V17" s="34">
        <f t="shared" si="1"/>
        <v>328</v>
      </c>
      <c r="W17" s="34">
        <f t="shared" si="1"/>
        <v>4</v>
      </c>
      <c r="X17" s="34">
        <f t="shared" si="1"/>
        <v>12</v>
      </c>
      <c r="Y17" s="26"/>
      <c r="Z17" s="26"/>
      <c r="AA17" s="26"/>
      <c r="AB17" s="34">
        <f>SUM(AB7:AB16)</f>
        <v>1731</v>
      </c>
    </row>
    <row r="18" spans="1:28" ht="22.5" customHeight="1">
      <c r="A18" s="21">
        <v>11</v>
      </c>
      <c r="B18" s="35" t="s">
        <v>60</v>
      </c>
      <c r="C18" s="23">
        <f>'[1]10 мес-21'!C18+[1]ноя!V18</f>
        <v>64610</v>
      </c>
      <c r="D18" s="24">
        <f t="shared" si="0"/>
        <v>723</v>
      </c>
      <c r="E18" s="25">
        <f>'[2]10 мес'!E18+[2]ноя!E17</f>
        <v>13</v>
      </c>
      <c r="F18" s="25">
        <f>'[2]10 мес'!F18+[2]ноя!F17</f>
        <v>87</v>
      </c>
      <c r="G18" s="25">
        <f>'[2]10 мес'!G18+[2]ноя!G17</f>
        <v>0</v>
      </c>
      <c r="H18" s="25">
        <f>'[2]10 мес'!H18+[2]ноя!H17</f>
        <v>16</v>
      </c>
      <c r="I18" s="25">
        <f>'[2]10 мес'!I18+[2]ноя!I17</f>
        <v>2</v>
      </c>
      <c r="J18" s="25">
        <f>'[2]10 мес'!J18+[2]ноя!J17</f>
        <v>9</v>
      </c>
      <c r="K18" s="25">
        <f>'[2]10 мес'!K18+[2]ноя!K17</f>
        <v>227</v>
      </c>
      <c r="L18" s="25">
        <f>'[2]10 мес'!L18+[2]ноя!L17</f>
        <v>42</v>
      </c>
      <c r="M18" s="25">
        <f>'[2]10 мес'!M18+[2]ноя!M17</f>
        <v>25</v>
      </c>
      <c r="N18" s="25">
        <f>'[2]10 мес'!N18+[2]ноя!N17</f>
        <v>0</v>
      </c>
      <c r="O18" s="25">
        <f>'[2]10 мес'!O18+[2]ноя!O17</f>
        <v>4</v>
      </c>
      <c r="P18" s="25">
        <f>'[2]10 мес'!P18+[2]ноя!P17</f>
        <v>6</v>
      </c>
      <c r="Q18" s="25">
        <f>'[2]10 мес'!Q18+[2]ноя!Q17</f>
        <v>1</v>
      </c>
      <c r="R18" s="25">
        <f>'[2]10 мес'!R18+[2]ноя!R17</f>
        <v>3</v>
      </c>
      <c r="S18" s="25">
        <f>'[2]10 мес'!S18+[2]ноя!S17</f>
        <v>1</v>
      </c>
      <c r="T18" s="25">
        <f>'[2]10 мес'!T18+[2]ноя!T17</f>
        <v>36</v>
      </c>
      <c r="U18" s="25">
        <f>'[2]10 мес'!U18+[2]ноя!U17</f>
        <v>75</v>
      </c>
      <c r="V18" s="25">
        <f>'[2]10 мес'!V18+[2]ноя!V17</f>
        <v>176</v>
      </c>
      <c r="W18" s="25">
        <f>'[2]10 мес'!W18+[2]ноя!W17</f>
        <v>5</v>
      </c>
      <c r="X18" s="25">
        <f>'[2]10 мес'!X18+[2]ноя!X17</f>
        <v>6</v>
      </c>
      <c r="Y18" s="26"/>
      <c r="Z18" s="26"/>
      <c r="AA18" s="26"/>
      <c r="AB18" s="27">
        <v>935</v>
      </c>
    </row>
    <row r="19" spans="1:28" ht="33.6" customHeight="1">
      <c r="A19" s="368" t="s">
        <v>61</v>
      </c>
      <c r="B19" s="369"/>
      <c r="C19" s="36">
        <f>C17+C18</f>
        <v>220970</v>
      </c>
      <c r="D19" s="37">
        <f>D17+D18</f>
        <v>2634</v>
      </c>
      <c r="E19" s="37">
        <f t="shared" ref="E19:X19" si="2">E17+E18</f>
        <v>35</v>
      </c>
      <c r="F19" s="37">
        <f t="shared" si="2"/>
        <v>301</v>
      </c>
      <c r="G19" s="37">
        <f t="shared" si="2"/>
        <v>0</v>
      </c>
      <c r="H19" s="37">
        <f t="shared" si="2"/>
        <v>35</v>
      </c>
      <c r="I19" s="37">
        <f t="shared" si="2"/>
        <v>3</v>
      </c>
      <c r="J19" s="37">
        <f t="shared" si="2"/>
        <v>79</v>
      </c>
      <c r="K19" s="37">
        <f t="shared" si="2"/>
        <v>862</v>
      </c>
      <c r="L19" s="37">
        <f t="shared" si="2"/>
        <v>116</v>
      </c>
      <c r="M19" s="37">
        <f t="shared" si="2"/>
        <v>108</v>
      </c>
      <c r="N19" s="37">
        <f t="shared" si="2"/>
        <v>1</v>
      </c>
      <c r="O19" s="37">
        <f t="shared" si="2"/>
        <v>4</v>
      </c>
      <c r="P19" s="37">
        <f t="shared" si="2"/>
        <v>27</v>
      </c>
      <c r="Q19" s="37">
        <f t="shared" si="2"/>
        <v>4</v>
      </c>
      <c r="R19" s="37">
        <f t="shared" si="2"/>
        <v>9</v>
      </c>
      <c r="S19" s="37">
        <f t="shared" si="2"/>
        <v>3</v>
      </c>
      <c r="T19" s="37">
        <f t="shared" si="2"/>
        <v>203</v>
      </c>
      <c r="U19" s="37">
        <f t="shared" si="2"/>
        <v>340</v>
      </c>
      <c r="V19" s="37">
        <f t="shared" si="2"/>
        <v>504</v>
      </c>
      <c r="W19" s="37">
        <f t="shared" si="2"/>
        <v>9</v>
      </c>
      <c r="X19" s="37">
        <f t="shared" si="2"/>
        <v>18</v>
      </c>
      <c r="Y19" s="26"/>
      <c r="Z19" s="26"/>
      <c r="AA19" s="26"/>
      <c r="AB19" s="37">
        <f>AB17+AB18</f>
        <v>2666</v>
      </c>
    </row>
    <row r="20" spans="1:28" s="42" customFormat="1" ht="27" customHeight="1" thickBot="1">
      <c r="A20" s="370" t="s">
        <v>62</v>
      </c>
      <c r="B20" s="370"/>
      <c r="C20" s="370"/>
      <c r="D20" s="38">
        <v>1</v>
      </c>
      <c r="E20" s="39">
        <f>SUM(E19/$D$19)*1</f>
        <v>1.3287775246772968E-2</v>
      </c>
      <c r="F20" s="39">
        <f t="shared" ref="F20:X20" si="3">SUM(F19/$D$19)*1</f>
        <v>0.11427486712224753</v>
      </c>
      <c r="G20" s="39">
        <f t="shared" si="3"/>
        <v>0</v>
      </c>
      <c r="H20" s="39">
        <f t="shared" si="3"/>
        <v>1.3287775246772968E-2</v>
      </c>
      <c r="I20" s="39">
        <f t="shared" si="3"/>
        <v>1.1389521640091116E-3</v>
      </c>
      <c r="J20" s="39">
        <f t="shared" si="3"/>
        <v>2.9992406985573272E-2</v>
      </c>
      <c r="K20" s="39">
        <f t="shared" si="3"/>
        <v>0.32725892179195143</v>
      </c>
      <c r="L20" s="39">
        <f t="shared" si="3"/>
        <v>4.4039483675018982E-2</v>
      </c>
      <c r="M20" s="39">
        <f t="shared" si="3"/>
        <v>4.1002277904328019E-2</v>
      </c>
      <c r="N20" s="40">
        <f t="shared" si="3"/>
        <v>3.7965072133637056E-4</v>
      </c>
      <c r="O20" s="40">
        <f t="shared" si="3"/>
        <v>1.5186028853454822E-3</v>
      </c>
      <c r="P20" s="39">
        <f t="shared" si="3"/>
        <v>1.0250569476082005E-2</v>
      </c>
      <c r="Q20" s="39">
        <f t="shared" si="3"/>
        <v>1.5186028853454822E-3</v>
      </c>
      <c r="R20" s="39">
        <f t="shared" si="3"/>
        <v>3.4168564920273349E-3</v>
      </c>
      <c r="S20" s="39">
        <f t="shared" si="3"/>
        <v>1.1389521640091116E-3</v>
      </c>
      <c r="T20" s="39">
        <f t="shared" si="3"/>
        <v>7.7069096431283221E-2</v>
      </c>
      <c r="U20" s="39">
        <f t="shared" si="3"/>
        <v>0.12908124525436598</v>
      </c>
      <c r="V20" s="39">
        <f t="shared" si="3"/>
        <v>0.19134396355353075</v>
      </c>
      <c r="W20" s="39">
        <f t="shared" si="3"/>
        <v>3.4168564920273349E-3</v>
      </c>
      <c r="X20" s="39">
        <f t="shared" si="3"/>
        <v>6.8337129840546698E-3</v>
      </c>
      <c r="Y20" s="8"/>
      <c r="Z20" s="8"/>
      <c r="AA20" s="8"/>
      <c r="AB20" s="41"/>
    </row>
    <row r="21" spans="1:28" s="42" customFormat="1" ht="39" customHeight="1">
      <c r="A21" s="371" t="s">
        <v>63</v>
      </c>
      <c r="B21" s="372"/>
      <c r="C21" s="373"/>
      <c r="D21" s="43">
        <f>D19*100000/$C19*1.093</f>
        <v>1302.8745983617684</v>
      </c>
      <c r="E21" s="43">
        <f t="shared" ref="E21:X21" si="4">E19*100000/$C19*1.093</f>
        <v>17.312304837760781</v>
      </c>
      <c r="F21" s="43">
        <f t="shared" si="4"/>
        <v>148.88582160474272</v>
      </c>
      <c r="G21" s="43">
        <f t="shared" si="4"/>
        <v>0</v>
      </c>
      <c r="H21" s="43">
        <f t="shared" si="4"/>
        <v>17.312304837760781</v>
      </c>
      <c r="I21" s="43">
        <f t="shared" si="4"/>
        <v>1.4839118432366383</v>
      </c>
      <c r="J21" s="43">
        <f t="shared" si="4"/>
        <v>39.076345205231476</v>
      </c>
      <c r="K21" s="43">
        <f t="shared" si="4"/>
        <v>426.3773362899941</v>
      </c>
      <c r="L21" s="43">
        <f t="shared" si="4"/>
        <v>57.377924605150014</v>
      </c>
      <c r="M21" s="43">
        <f t="shared" si="4"/>
        <v>53.42082635651898</v>
      </c>
      <c r="N21" s="43">
        <f t="shared" si="4"/>
        <v>0.49463728107887944</v>
      </c>
      <c r="O21" s="43">
        <f t="shared" si="4"/>
        <v>1.9785491243155178</v>
      </c>
      <c r="P21" s="43">
        <f t="shared" si="4"/>
        <v>13.355206589129745</v>
      </c>
      <c r="Q21" s="43">
        <f>Q19*100000/AB19*1.093</f>
        <v>163.99099774943738</v>
      </c>
      <c r="R21" s="43">
        <f>R19*100000/AB19*1.093</f>
        <v>368.979744936234</v>
      </c>
      <c r="S21" s="43">
        <f t="shared" si="4"/>
        <v>1.4839118432366383</v>
      </c>
      <c r="T21" s="43">
        <f t="shared" si="4"/>
        <v>100.41136805901253</v>
      </c>
      <c r="U21" s="43">
        <f t="shared" si="4"/>
        <v>168.176675566819</v>
      </c>
      <c r="V21" s="43">
        <f t="shared" si="4"/>
        <v>249.29718966375523</v>
      </c>
      <c r="W21" s="43">
        <f t="shared" si="4"/>
        <v>4.4517355297099153</v>
      </c>
      <c r="X21" s="43">
        <f t="shared" si="4"/>
        <v>8.9034710594198305</v>
      </c>
      <c r="Y21" s="44"/>
      <c r="Z21" s="44"/>
      <c r="AA21" s="44"/>
      <c r="AB21" s="7"/>
    </row>
    <row r="22" spans="1:28" s="48" customFormat="1" ht="32.25" customHeight="1">
      <c r="A22" s="374" t="s">
        <v>64</v>
      </c>
      <c r="B22" s="375"/>
      <c r="C22" s="376"/>
      <c r="D22" s="45">
        <v>1115.3364852356667</v>
      </c>
      <c r="E22" s="45">
        <v>14.877765476687417</v>
      </c>
      <c r="F22" s="45">
        <v>153.73690992576996</v>
      </c>
      <c r="G22" s="45">
        <v>0.49592551588958056</v>
      </c>
      <c r="H22" s="45">
        <v>17.357393056135319</v>
      </c>
      <c r="I22" s="45">
        <v>0.49592551588958056</v>
      </c>
      <c r="J22" s="45">
        <v>49.592551588958059</v>
      </c>
      <c r="K22" s="45">
        <v>420.04891195847478</v>
      </c>
      <c r="L22" s="45">
        <v>47.112924009510152</v>
      </c>
      <c r="M22" s="45">
        <v>56.535508811412186</v>
      </c>
      <c r="N22" s="45">
        <v>1.4877765476687417</v>
      </c>
      <c r="O22" s="45">
        <v>1.9837020635583222</v>
      </c>
      <c r="P22" s="45">
        <v>23.308499246810285</v>
      </c>
      <c r="Q22" s="45">
        <v>0</v>
      </c>
      <c r="R22" s="45">
        <v>529.79999999999995</v>
      </c>
      <c r="S22" s="45">
        <v>3.9674041271166445</v>
      </c>
      <c r="T22" s="45">
        <v>112.57509210693479</v>
      </c>
      <c r="U22" s="45">
        <v>154.23283544165955</v>
      </c>
      <c r="V22" s="45">
        <v>51.080328136626797</v>
      </c>
      <c r="W22" s="45">
        <v>8.4307337701228704</v>
      </c>
      <c r="X22" s="45">
        <v>3.9674041271166445</v>
      </c>
      <c r="Y22" s="46"/>
      <c r="Z22" s="46"/>
      <c r="AA22" s="46"/>
      <c r="AB22" s="47"/>
    </row>
    <row r="23" spans="1:28" s="42" customFormat="1" ht="36" customHeight="1">
      <c r="A23" s="377" t="s">
        <v>65</v>
      </c>
      <c r="B23" s="378"/>
      <c r="C23" s="378"/>
      <c r="D23" s="49">
        <f>D21/D22-100%</f>
        <v>0.16814487431250447</v>
      </c>
      <c r="E23" s="49">
        <f t="shared" ref="E23:X23" si="5">E21/E22-100%</f>
        <v>0.16363608936356355</v>
      </c>
      <c r="F23" s="49">
        <f t="shared" si="5"/>
        <v>-3.1554480465163071E-2</v>
      </c>
      <c r="G23" s="50"/>
      <c r="H23" s="49">
        <f t="shared" si="5"/>
        <v>-2.5976376883739549E-3</v>
      </c>
      <c r="I23" s="49">
        <f t="shared" si="5"/>
        <v>1.9922070869348776</v>
      </c>
      <c r="J23" s="49">
        <f t="shared" si="5"/>
        <v>-0.2120521337738156</v>
      </c>
      <c r="K23" s="49">
        <f t="shared" si="5"/>
        <v>1.5065922447014879E-2</v>
      </c>
      <c r="L23" s="49">
        <f t="shared" si="5"/>
        <v>0.21788077924366966</v>
      </c>
      <c r="M23" s="49">
        <f t="shared" si="5"/>
        <v>-5.5092498862670203E-2</v>
      </c>
      <c r="N23" s="49">
        <f t="shared" si="5"/>
        <v>-0.66753254589612476</v>
      </c>
      <c r="O23" s="49">
        <f t="shared" si="5"/>
        <v>-2.5976376883740659E-3</v>
      </c>
      <c r="P23" s="49">
        <f t="shared" si="5"/>
        <v>-0.42702417484225741</v>
      </c>
      <c r="Q23" s="49"/>
      <c r="R23" s="49">
        <f t="shared" si="5"/>
        <v>-0.303548990305334</v>
      </c>
      <c r="S23" s="49">
        <f t="shared" si="5"/>
        <v>-0.6259741141331403</v>
      </c>
      <c r="T23" s="49">
        <f t="shared" si="5"/>
        <v>-0.10804986982704812</v>
      </c>
      <c r="U23" s="49">
        <f t="shared" si="5"/>
        <v>9.0407727286021977E-2</v>
      </c>
      <c r="V23" s="51" t="s">
        <v>66</v>
      </c>
      <c r="W23" s="49">
        <f t="shared" si="5"/>
        <v>-0.47196345524678629</v>
      </c>
      <c r="X23" s="49">
        <f t="shared" si="5"/>
        <v>1.2441553152011586</v>
      </c>
      <c r="Y23" s="8"/>
      <c r="Z23" s="8"/>
      <c r="AA23" s="8"/>
      <c r="AB23" s="7"/>
    </row>
    <row r="24" spans="1:28" s="59" customFormat="1" ht="24" customHeight="1">
      <c r="A24" s="379" t="s">
        <v>67</v>
      </c>
      <c r="B24" s="380"/>
      <c r="C24" s="381"/>
      <c r="D24" s="52">
        <v>2249</v>
      </c>
      <c r="E24" s="52">
        <v>30</v>
      </c>
      <c r="F24" s="52">
        <v>310</v>
      </c>
      <c r="G24" s="52">
        <v>1</v>
      </c>
      <c r="H24" s="52">
        <v>35</v>
      </c>
      <c r="I24" s="52">
        <v>1</v>
      </c>
      <c r="J24" s="52">
        <v>100</v>
      </c>
      <c r="K24" s="52">
        <v>847</v>
      </c>
      <c r="L24" s="52">
        <v>95</v>
      </c>
      <c r="M24" s="52">
        <v>114</v>
      </c>
      <c r="N24" s="52">
        <v>3</v>
      </c>
      <c r="O24" s="52">
        <v>4</v>
      </c>
      <c r="P24" s="53">
        <v>47</v>
      </c>
      <c r="Q24" s="53">
        <v>0</v>
      </c>
      <c r="R24" s="53">
        <v>13</v>
      </c>
      <c r="S24" s="53">
        <v>8</v>
      </c>
      <c r="T24" s="53">
        <v>227</v>
      </c>
      <c r="U24" s="53">
        <v>311</v>
      </c>
      <c r="V24" s="54">
        <v>103</v>
      </c>
      <c r="W24" s="55">
        <v>17</v>
      </c>
      <c r="X24" s="56">
        <v>8</v>
      </c>
      <c r="Y24" s="57"/>
      <c r="Z24" s="57"/>
      <c r="AA24" s="57"/>
      <c r="AB24" s="58"/>
    </row>
    <row r="25" spans="1:28" s="42" customFormat="1" ht="21.75" customHeight="1">
      <c r="A25" s="363" t="s">
        <v>68</v>
      </c>
      <c r="B25" s="364"/>
      <c r="C25" s="365"/>
      <c r="D25" s="60">
        <v>1022.6</v>
      </c>
      <c r="E25" s="60">
        <v>14</v>
      </c>
      <c r="F25" s="60">
        <v>176.5</v>
      </c>
      <c r="G25" s="60">
        <v>0.5</v>
      </c>
      <c r="H25" s="60">
        <v>15</v>
      </c>
      <c r="I25" s="60">
        <v>0.5</v>
      </c>
      <c r="J25" s="60">
        <v>30.9</v>
      </c>
      <c r="K25" s="60">
        <v>417.8</v>
      </c>
      <c r="L25" s="60">
        <v>40.9</v>
      </c>
      <c r="M25" s="60">
        <v>52.4</v>
      </c>
      <c r="N25" s="60">
        <v>0.5</v>
      </c>
      <c r="O25" s="60">
        <v>3</v>
      </c>
      <c r="P25" s="60">
        <v>30.9</v>
      </c>
      <c r="Q25" s="60"/>
      <c r="R25" s="60">
        <v>672.7</v>
      </c>
      <c r="S25" s="60">
        <v>4</v>
      </c>
      <c r="T25" s="61">
        <v>96.2</v>
      </c>
      <c r="U25" s="61">
        <v>131.1</v>
      </c>
      <c r="V25" s="60"/>
      <c r="W25" s="60">
        <v>6</v>
      </c>
      <c r="X25" s="62"/>
      <c r="Y25" s="8"/>
      <c r="Z25" s="8"/>
      <c r="AA25" s="8"/>
      <c r="AB25" s="7"/>
    </row>
    <row r="26" spans="1:28" ht="18" customHeight="1">
      <c r="A26" s="366" t="s">
        <v>69</v>
      </c>
      <c r="B26" s="364"/>
      <c r="C26" s="365"/>
      <c r="D26" s="60">
        <v>1004.1</v>
      </c>
      <c r="E26" s="60">
        <v>14.5</v>
      </c>
      <c r="F26" s="60">
        <v>151</v>
      </c>
      <c r="G26" s="60">
        <v>1</v>
      </c>
      <c r="H26" s="60">
        <v>17.5</v>
      </c>
      <c r="I26" s="60"/>
      <c r="J26" s="60">
        <v>41.5</v>
      </c>
      <c r="K26" s="60">
        <v>419</v>
      </c>
      <c r="L26" s="60">
        <v>39.5</v>
      </c>
      <c r="M26" s="60">
        <v>54</v>
      </c>
      <c r="N26" s="60">
        <v>1</v>
      </c>
      <c r="O26" s="60">
        <v>3.5</v>
      </c>
      <c r="P26" s="60">
        <v>17</v>
      </c>
      <c r="Q26" s="60">
        <v>70.900000000000006</v>
      </c>
      <c r="R26" s="60">
        <v>956.9</v>
      </c>
      <c r="S26" s="60">
        <v>1.5</v>
      </c>
      <c r="T26" s="61">
        <v>87.5</v>
      </c>
      <c r="U26" s="60">
        <v>141</v>
      </c>
      <c r="V26" s="63"/>
      <c r="W26" s="60">
        <v>7</v>
      </c>
      <c r="X26" s="62"/>
      <c r="Y26" s="8"/>
      <c r="Z26" s="8"/>
      <c r="AA26" s="8"/>
      <c r="AB26" s="7"/>
    </row>
    <row r="27" spans="1:28" ht="12.75" customHeight="1">
      <c r="A27" s="366" t="s">
        <v>70</v>
      </c>
      <c r="B27" s="364"/>
      <c r="C27" s="365"/>
      <c r="D27" s="60">
        <v>966.3</v>
      </c>
      <c r="E27" s="60">
        <v>15.1</v>
      </c>
      <c r="F27" s="60">
        <v>146.69999999999999</v>
      </c>
      <c r="G27" s="64"/>
      <c r="H27" s="60">
        <v>14.6</v>
      </c>
      <c r="I27" s="60">
        <v>1</v>
      </c>
      <c r="J27" s="60">
        <v>31.6</v>
      </c>
      <c r="K27" s="60">
        <v>398.8</v>
      </c>
      <c r="L27" s="60">
        <v>49.2</v>
      </c>
      <c r="M27" s="60">
        <v>44.2</v>
      </c>
      <c r="N27" s="60">
        <v>1</v>
      </c>
      <c r="O27" s="60">
        <v>3</v>
      </c>
      <c r="P27" s="60">
        <v>13.6</v>
      </c>
      <c r="Q27" s="60">
        <v>34.6</v>
      </c>
      <c r="R27" s="60">
        <v>449.8</v>
      </c>
      <c r="S27" s="60">
        <v>5</v>
      </c>
      <c r="T27" s="60">
        <v>101.5</v>
      </c>
      <c r="U27" s="60">
        <v>134.1</v>
      </c>
      <c r="V27" s="65"/>
      <c r="W27" s="60">
        <v>7.5</v>
      </c>
      <c r="X27" s="64"/>
      <c r="Y27" s="8"/>
      <c r="Z27" s="8"/>
      <c r="AA27" s="8"/>
      <c r="AB27" s="7"/>
    </row>
    <row r="28" spans="1:28" ht="12.75" customHeight="1">
      <c r="A28" s="66"/>
      <c r="B28" s="66"/>
      <c r="C28" s="67"/>
      <c r="D28" s="67"/>
      <c r="E28" s="67"/>
      <c r="F28" s="67"/>
      <c r="G28" s="67"/>
      <c r="H28" s="67"/>
      <c r="I28" s="67"/>
      <c r="J28" s="67"/>
      <c r="K28" s="67"/>
      <c r="L28" s="67"/>
      <c r="M28" s="67"/>
      <c r="N28" s="67"/>
      <c r="O28" s="67"/>
      <c r="P28" s="67"/>
      <c r="Q28" s="67"/>
      <c r="R28" s="67"/>
      <c r="S28" s="67"/>
      <c r="T28" s="67"/>
      <c r="U28" s="7"/>
      <c r="V28" s="7"/>
      <c r="W28" s="6"/>
      <c r="X28" s="7"/>
      <c r="Y28" s="8"/>
      <c r="Z28" s="8"/>
      <c r="AA28" s="8"/>
      <c r="AB28" s="7"/>
    </row>
    <row r="29" spans="1:28" ht="12.75" customHeight="1">
      <c r="A29" s="7" t="s">
        <v>71</v>
      </c>
      <c r="B29" s="367" t="s">
        <v>72</v>
      </c>
      <c r="C29" s="367"/>
      <c r="D29" s="367"/>
      <c r="E29" s="367"/>
      <c r="F29" s="367"/>
      <c r="G29" s="367"/>
      <c r="H29" s="367"/>
      <c r="I29" s="367"/>
      <c r="J29" s="367"/>
      <c r="K29" s="367"/>
      <c r="L29" s="367"/>
      <c r="M29" s="7"/>
      <c r="N29" s="7"/>
      <c r="O29" s="7"/>
      <c r="P29" s="7"/>
      <c r="Q29" s="7"/>
      <c r="R29" s="7"/>
      <c r="S29" s="7"/>
      <c r="T29" s="7"/>
      <c r="U29" s="7"/>
      <c r="V29" s="7"/>
      <c r="W29" s="6"/>
      <c r="X29" s="7"/>
      <c r="Y29" s="8"/>
      <c r="Z29" s="8"/>
      <c r="AA29" s="8"/>
      <c r="AB29" s="7"/>
    </row>
    <row r="30" spans="1:28" ht="12.75" customHeight="1">
      <c r="A30" s="7" t="s">
        <v>73</v>
      </c>
      <c r="B30" s="7" t="s">
        <v>74</v>
      </c>
      <c r="C30" s="7"/>
      <c r="D30" s="7"/>
      <c r="E30" s="7"/>
      <c r="F30" s="7"/>
      <c r="G30" s="7"/>
      <c r="H30" s="7"/>
      <c r="I30" s="7"/>
      <c r="J30" s="7"/>
      <c r="K30" s="7"/>
      <c r="L30" s="7"/>
      <c r="M30" s="7"/>
      <c r="N30" s="7"/>
      <c r="O30" s="7"/>
      <c r="P30" s="7"/>
      <c r="Q30" s="7"/>
      <c r="R30" s="7"/>
      <c r="S30" s="7"/>
      <c r="T30" s="7"/>
      <c r="U30" s="7"/>
      <c r="V30" s="7"/>
      <c r="W30" s="6"/>
      <c r="X30" s="7"/>
      <c r="Y30" s="8"/>
      <c r="Z30" s="8"/>
      <c r="AA30" s="8"/>
      <c r="AB30" s="7"/>
    </row>
    <row r="31" spans="1:28" ht="12.75" customHeight="1">
      <c r="A31" s="7"/>
      <c r="B31" s="7"/>
      <c r="C31" s="7"/>
      <c r="D31" s="7"/>
      <c r="E31" s="7"/>
      <c r="F31" s="7"/>
      <c r="G31" s="7"/>
      <c r="H31" s="7"/>
      <c r="I31" s="7"/>
      <c r="J31" s="7"/>
      <c r="K31" s="7"/>
      <c r="L31" s="7"/>
      <c r="M31" s="7"/>
      <c r="N31" s="7"/>
      <c r="O31" s="7"/>
      <c r="P31" s="7"/>
      <c r="Q31" s="7"/>
      <c r="R31" s="7"/>
      <c r="S31" s="7"/>
      <c r="T31" s="7"/>
      <c r="U31" s="7"/>
      <c r="V31" s="7"/>
      <c r="W31" s="6"/>
      <c r="X31" s="7"/>
      <c r="Y31" s="8"/>
      <c r="Z31" s="8"/>
      <c r="AA31" s="8"/>
      <c r="AB31" s="7"/>
    </row>
    <row r="32" spans="1:28" ht="12.75" customHeight="1">
      <c r="A32" s="8"/>
      <c r="B32" s="68"/>
      <c r="C32" s="69"/>
      <c r="D32" s="69"/>
      <c r="E32" s="7"/>
      <c r="F32" s="7"/>
      <c r="G32" s="7"/>
      <c r="H32" s="7"/>
      <c r="I32" s="7"/>
      <c r="J32" s="7"/>
      <c r="K32" s="7"/>
      <c r="L32" s="7"/>
      <c r="M32" s="7"/>
      <c r="N32" s="7"/>
      <c r="O32" s="7"/>
      <c r="P32" s="7"/>
      <c r="Q32" s="7"/>
      <c r="R32" s="7"/>
      <c r="S32" s="7"/>
      <c r="T32" s="7"/>
      <c r="U32" s="7"/>
      <c r="V32" s="7"/>
      <c r="W32" s="6"/>
      <c r="X32" s="7"/>
    </row>
    <row r="33" spans="1:4" ht="12.75" customHeight="1">
      <c r="A33" s="2"/>
      <c r="B33" s="2"/>
      <c r="C33" s="2"/>
      <c r="D33" s="2"/>
    </row>
  </sheetData>
  <sheetProtection selectLockedCells="1" selectUnlockedCells="1"/>
  <mergeCells count="16">
    <mergeCell ref="A25:C25"/>
    <mergeCell ref="A26:C26"/>
    <mergeCell ref="A27:C27"/>
    <mergeCell ref="B29:L29"/>
    <mergeCell ref="A19:B19"/>
    <mergeCell ref="A20:C20"/>
    <mergeCell ref="A21:C21"/>
    <mergeCell ref="A22:C22"/>
    <mergeCell ref="A23:C23"/>
    <mergeCell ref="A24:C24"/>
    <mergeCell ref="A1:V1"/>
    <mergeCell ref="A2:V2"/>
    <mergeCell ref="A5:A6"/>
    <mergeCell ref="B5:B6"/>
    <mergeCell ref="C5:C6"/>
    <mergeCell ref="D5:D6"/>
  </mergeCells>
  <pageMargins left="0.11811023622047245" right="0" top="0" bottom="0" header="0.31496062992125984" footer="0.31496062992125984"/>
  <pageSetup paperSize="9"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Zeros="0" workbookViewId="0">
      <selection activeCell="Z14" sqref="Z14"/>
    </sheetView>
  </sheetViews>
  <sheetFormatPr defaultRowHeight="12.75" customHeight="1"/>
  <cols>
    <col min="1" max="1" width="5" style="170" customWidth="1"/>
    <col min="2" max="2" width="13.42578125" style="170" customWidth="1"/>
    <col min="3" max="3" width="8.5703125" style="170" customWidth="1"/>
    <col min="4" max="4" width="9.140625" style="170" customWidth="1"/>
    <col min="5" max="5" width="6.5703125" style="170" customWidth="1"/>
    <col min="6" max="6" width="7.5703125" style="170" customWidth="1"/>
    <col min="7" max="8" width="6.5703125" style="170" customWidth="1"/>
    <col min="9" max="9" width="6.42578125" style="170" customWidth="1"/>
    <col min="10" max="10" width="7.42578125" style="170" customWidth="1"/>
    <col min="11" max="11" width="6.5703125" style="170" customWidth="1"/>
    <col min="12" max="13" width="6.85546875" style="170" customWidth="1"/>
    <col min="14" max="15" width="7.140625" style="170" customWidth="1"/>
    <col min="16" max="16" width="7.5703125" style="170" customWidth="1"/>
    <col min="17" max="17" width="7" style="170" customWidth="1"/>
    <col min="18" max="18" width="8.85546875" style="170" customWidth="1"/>
    <col min="19" max="19" width="7.85546875" style="170" customWidth="1"/>
    <col min="20" max="20" width="7.140625" style="170" customWidth="1"/>
    <col min="21" max="21" width="7.42578125" style="170" customWidth="1"/>
    <col min="22" max="22" width="6.85546875" style="170" customWidth="1"/>
    <col min="23" max="23" width="7" style="170" customWidth="1"/>
    <col min="24" max="24" width="8.5703125" style="170" customWidth="1"/>
    <col min="25" max="27" width="9.140625" style="170"/>
    <col min="28" max="28" width="11.42578125" style="170" customWidth="1"/>
    <col min="29" max="16384" width="9.140625" style="170"/>
  </cols>
  <sheetData>
    <row r="1" spans="1:28" ht="27" customHeight="1">
      <c r="A1" s="395" t="s">
        <v>132</v>
      </c>
      <c r="B1" s="396"/>
      <c r="C1" s="396"/>
      <c r="D1" s="396"/>
      <c r="E1" s="396"/>
      <c r="F1" s="396"/>
      <c r="G1" s="396"/>
      <c r="H1" s="396"/>
      <c r="I1" s="396"/>
      <c r="J1" s="396"/>
      <c r="K1" s="396"/>
      <c r="L1" s="396"/>
      <c r="M1" s="396"/>
      <c r="N1" s="396"/>
      <c r="O1" s="396"/>
      <c r="P1" s="396"/>
      <c r="Q1" s="396"/>
      <c r="R1" s="396"/>
      <c r="S1" s="396"/>
      <c r="T1" s="396"/>
      <c r="U1" s="396"/>
      <c r="V1" s="396"/>
      <c r="W1" s="174"/>
    </row>
    <row r="2" spans="1:28" ht="21" customHeight="1">
      <c r="A2" s="397" t="s">
        <v>1</v>
      </c>
      <c r="B2" s="397"/>
      <c r="C2" s="397"/>
      <c r="D2" s="397"/>
      <c r="E2" s="397"/>
      <c r="F2" s="397"/>
      <c r="G2" s="397"/>
      <c r="H2" s="397"/>
      <c r="I2" s="397"/>
      <c r="J2" s="397"/>
      <c r="K2" s="397"/>
      <c r="L2" s="397"/>
      <c r="M2" s="397"/>
      <c r="N2" s="397"/>
      <c r="O2" s="397"/>
      <c r="P2" s="397"/>
      <c r="Q2" s="397"/>
      <c r="R2" s="397"/>
      <c r="S2" s="397"/>
      <c r="T2" s="397"/>
      <c r="U2" s="397"/>
      <c r="V2" s="397"/>
      <c r="W2" s="174"/>
    </row>
    <row r="3" spans="1:28" ht="21" customHeight="1">
      <c r="A3" s="230"/>
      <c r="B3" s="230"/>
      <c r="C3" s="230"/>
      <c r="D3" s="230"/>
      <c r="E3" s="230"/>
      <c r="F3" s="230"/>
      <c r="G3" s="230"/>
      <c r="H3" s="230"/>
      <c r="I3" s="230"/>
      <c r="J3" s="230"/>
      <c r="K3" s="230"/>
      <c r="L3" s="230"/>
      <c r="M3" s="230"/>
      <c r="N3" s="230"/>
      <c r="O3" s="230"/>
      <c r="P3" s="230"/>
      <c r="Q3" s="230"/>
      <c r="R3" s="230"/>
      <c r="S3" s="230"/>
      <c r="T3" s="230"/>
      <c r="U3" s="230"/>
      <c r="V3" s="230"/>
      <c r="W3" s="174"/>
    </row>
    <row r="4" spans="1:28" ht="16.5" customHeight="1" thickBot="1">
      <c r="A4" s="230"/>
      <c r="B4" s="231" t="s">
        <v>2</v>
      </c>
      <c r="C4" s="230"/>
      <c r="D4" s="230"/>
      <c r="E4" s="230"/>
      <c r="F4" s="230"/>
      <c r="G4" s="230"/>
      <c r="H4" s="230"/>
      <c r="I4" s="230"/>
      <c r="J4" s="230"/>
      <c r="K4" s="230"/>
      <c r="L4" s="230"/>
      <c r="M4" s="230"/>
      <c r="N4" s="230"/>
      <c r="O4" s="230"/>
      <c r="P4" s="230"/>
      <c r="Q4" s="230"/>
      <c r="R4" s="230"/>
      <c r="S4" s="230"/>
      <c r="T4" s="230"/>
      <c r="U4" s="230"/>
      <c r="V4" s="230"/>
      <c r="W4" s="174"/>
    </row>
    <row r="5" spans="1:28" ht="122.25" customHeight="1" thickBot="1">
      <c r="A5" s="398" t="s">
        <v>3</v>
      </c>
      <c r="B5" s="399" t="s">
        <v>4</v>
      </c>
      <c r="C5" s="400" t="s">
        <v>131</v>
      </c>
      <c r="D5" s="402" t="s">
        <v>6</v>
      </c>
      <c r="E5" s="229" t="s">
        <v>7</v>
      </c>
      <c r="F5" s="229" t="s">
        <v>8</v>
      </c>
      <c r="G5" s="229" t="s">
        <v>9</v>
      </c>
      <c r="H5" s="229" t="s">
        <v>10</v>
      </c>
      <c r="I5" s="229" t="s">
        <v>11</v>
      </c>
      <c r="J5" s="229" t="s">
        <v>12</v>
      </c>
      <c r="K5" s="229" t="s">
        <v>13</v>
      </c>
      <c r="L5" s="229" t="s">
        <v>14</v>
      </c>
      <c r="M5" s="229" t="s">
        <v>15</v>
      </c>
      <c r="N5" s="229" t="s">
        <v>16</v>
      </c>
      <c r="O5" s="229" t="s">
        <v>17</v>
      </c>
      <c r="P5" s="229" t="s">
        <v>18</v>
      </c>
      <c r="Q5" s="229" t="s">
        <v>19</v>
      </c>
      <c r="R5" s="229" t="s">
        <v>20</v>
      </c>
      <c r="S5" s="229" t="s">
        <v>21</v>
      </c>
      <c r="T5" s="228" t="s">
        <v>22</v>
      </c>
      <c r="U5" s="227" t="s">
        <v>23</v>
      </c>
      <c r="V5" s="225" t="s">
        <v>24</v>
      </c>
      <c r="W5" s="226" t="s">
        <v>25</v>
      </c>
      <c r="X5" s="225" t="s">
        <v>26</v>
      </c>
    </row>
    <row r="6" spans="1:28" ht="24.75" customHeight="1">
      <c r="A6" s="398"/>
      <c r="B6" s="399"/>
      <c r="C6" s="401"/>
      <c r="D6" s="402"/>
      <c r="E6" s="223" t="s">
        <v>27</v>
      </c>
      <c r="F6" s="223" t="s">
        <v>28</v>
      </c>
      <c r="G6" s="223" t="s">
        <v>29</v>
      </c>
      <c r="H6" s="223" t="s">
        <v>30</v>
      </c>
      <c r="I6" s="223" t="s">
        <v>31</v>
      </c>
      <c r="J6" s="223" t="s">
        <v>32</v>
      </c>
      <c r="K6" s="224" t="s">
        <v>33</v>
      </c>
      <c r="L6" s="223" t="s">
        <v>34</v>
      </c>
      <c r="M6" s="223" t="s">
        <v>35</v>
      </c>
      <c r="N6" s="223" t="s">
        <v>36</v>
      </c>
      <c r="O6" s="223" t="s">
        <v>37</v>
      </c>
      <c r="P6" s="223" t="s">
        <v>38</v>
      </c>
      <c r="Q6" s="223" t="s">
        <v>39</v>
      </c>
      <c r="R6" s="223" t="s">
        <v>40</v>
      </c>
      <c r="S6" s="223" t="s">
        <v>41</v>
      </c>
      <c r="T6" s="222" t="s">
        <v>42</v>
      </c>
      <c r="U6" s="221" t="s">
        <v>43</v>
      </c>
      <c r="V6" s="219" t="s">
        <v>44</v>
      </c>
      <c r="W6" s="220" t="s">
        <v>45</v>
      </c>
      <c r="X6" s="219" t="s">
        <v>46</v>
      </c>
      <c r="AB6" s="170" t="s">
        <v>47</v>
      </c>
    </row>
    <row r="7" spans="1:28" ht="18.75" customHeight="1">
      <c r="A7" s="207">
        <v>1</v>
      </c>
      <c r="B7" s="216" t="s">
        <v>48</v>
      </c>
      <c r="C7" s="205">
        <f>'[1]10 мес-21'!C7+[1]ноя!V7</f>
        <v>34500.5</v>
      </c>
      <c r="D7" s="202">
        <f>'[2]11м'!D7*100000/'[2]11м'!$C7*1.093</f>
        <v>1412.9592324748917</v>
      </c>
      <c r="E7" s="190">
        <f>'[2]11м'!E7*100000/'[2]11м'!$C7*1.093</f>
        <v>12.672280111882436</v>
      </c>
      <c r="F7" s="190">
        <f>'[2]11м'!F7*100000/'[2]11м'!$C7*1.093</f>
        <v>177.4119215663541</v>
      </c>
      <c r="G7" s="190">
        <f>'[2]11м'!G7*100000/'[2]11м'!$C7*1.093</f>
        <v>0</v>
      </c>
      <c r="H7" s="190">
        <f>'[2]11м'!H7*100000/'[2]11м'!$C7*1.093</f>
        <v>22.176490195794262</v>
      </c>
      <c r="I7" s="190">
        <f>'[2]11м'!I7*100000/'[2]11м'!$C7*1.093</f>
        <v>3.1680700279706091</v>
      </c>
      <c r="J7" s="190">
        <f>'[2]11м'!J7*100000/'[2]11м'!$C7*1.093</f>
        <v>6.3361400559412182</v>
      </c>
      <c r="K7" s="190">
        <f>'[2]11м'!K7*100000/'[2]11м'!$C7*1.093</f>
        <v>519.56348458717991</v>
      </c>
      <c r="L7" s="190">
        <f>'[2]11м'!L7*100000/'[2]11м'!$C7*1.093</f>
        <v>28.51263025173548</v>
      </c>
      <c r="M7" s="190">
        <f>'[2]11м'!M7*100000/'[2]11м'!$C7*1.093</f>
        <v>50.689120447529746</v>
      </c>
      <c r="N7" s="190">
        <f>'[2]11м'!N7*100000/'[2]11м'!$C7*1.093</f>
        <v>0</v>
      </c>
      <c r="O7" s="190">
        <f>'[2]11м'!O7*100000/'[2]11м'!$C7*1.093</f>
        <v>0</v>
      </c>
      <c r="P7" s="190">
        <f>'[2]11м'!P7*100000/'[2]11м'!$C7*1.093</f>
        <v>9.5042100839118273</v>
      </c>
      <c r="Q7" s="190">
        <f>'[2]11м'!Q7*100000/'[2]11м'!$C7*1.093</f>
        <v>0</v>
      </c>
      <c r="R7" s="190">
        <v>0</v>
      </c>
      <c r="S7" s="190">
        <f>'[2]11м'!S7*100000/'[2]11м'!$C7*1.093</f>
        <v>0</v>
      </c>
      <c r="T7" s="190">
        <f>'[2]11м'!T7*100000/'[2]11м'!$C7*1.093</f>
        <v>91.874030811147662</v>
      </c>
      <c r="U7" s="190">
        <f>'[2]11м'!U7*100000/'[2]11м'!$C7*1.093</f>
        <v>148.89929131461861</v>
      </c>
      <c r="V7" s="190">
        <f>'[2]11м'!V7*100000/'[2]11м'!$C7*1.093</f>
        <v>342.15156302082579</v>
      </c>
      <c r="W7" s="190">
        <f>'[2]11м'!W7*100000/'[2]11м'!$C7*1.093</f>
        <v>3.1680700279706091</v>
      </c>
      <c r="X7" s="190">
        <f>'[2]11м'!X7*100000/'[2]11м'!$C7*1.093</f>
        <v>6.3361400559412182</v>
      </c>
      <c r="AB7" s="215">
        <v>286</v>
      </c>
    </row>
    <row r="8" spans="1:28" ht="18.75" customHeight="1">
      <c r="A8" s="207">
        <v>2</v>
      </c>
      <c r="B8" s="216" t="s">
        <v>49</v>
      </c>
      <c r="C8" s="205">
        <f>'[1]10 мес-21'!C8+[1]ноя!V8</f>
        <v>7976</v>
      </c>
      <c r="D8" s="202">
        <f>'[2]11м'!D8*100000/'[2]11м'!$C8*1.093</f>
        <v>1712.9513540621865</v>
      </c>
      <c r="E8" s="190">
        <f>'[2]11м'!E8*100000/'[2]11м'!$C8*1.093</f>
        <v>41.110832497492481</v>
      </c>
      <c r="F8" s="190">
        <f>'[2]11м'!F8*100000/'[2]11м'!$C8*1.093</f>
        <v>164.44332998996993</v>
      </c>
      <c r="G8" s="190">
        <f>'[2]11м'!G8*100000/'[2]11м'!$C8*1.093</f>
        <v>0</v>
      </c>
      <c r="H8" s="190">
        <f>'[2]11м'!H8*100000/'[2]11м'!$C8*1.093</f>
        <v>27.407221664994982</v>
      </c>
      <c r="I8" s="190">
        <f>'[2]11м'!I8*100000/'[2]11м'!$C8*1.093</f>
        <v>0</v>
      </c>
      <c r="J8" s="190">
        <f>'[2]11м'!J8*100000/'[2]11м'!$C8*1.093</f>
        <v>0</v>
      </c>
      <c r="K8" s="190">
        <f>'[2]11м'!K8*100000/'[2]11м'!$C8*1.093</f>
        <v>685.18054162487465</v>
      </c>
      <c r="L8" s="190">
        <f>'[2]11м'!L8*100000/'[2]11м'!$C8*1.093</f>
        <v>109.62888665997993</v>
      </c>
      <c r="M8" s="190">
        <f>'[2]11м'!M8*100000/'[2]11м'!$C8*1.093</f>
        <v>41.110832497492481</v>
      </c>
      <c r="N8" s="190">
        <f>'[2]11м'!N8*100000/'[2]11м'!$C8*1.093</f>
        <v>0</v>
      </c>
      <c r="O8" s="190">
        <f>'[2]11м'!O8*100000/'[2]11м'!$C8*1.093</f>
        <v>0</v>
      </c>
      <c r="P8" s="190">
        <f>'[2]11м'!P8*100000/'[2]11м'!$C8*1.093</f>
        <v>13.703610832497491</v>
      </c>
      <c r="Q8" s="190">
        <f>'[2]11м'!Q8*100000/'[2]11м'!$C8*1.093</f>
        <v>0</v>
      </c>
      <c r="R8" s="190">
        <v>1369.8630136986301</v>
      </c>
      <c r="S8" s="190">
        <f>'[2]11м'!S8*100000/'[2]11м'!$C8*1.093</f>
        <v>0</v>
      </c>
      <c r="T8" s="190">
        <f>'[2]11м'!T8*100000/'[2]11м'!$C8*1.093</f>
        <v>137.03610832497492</v>
      </c>
      <c r="U8" s="190">
        <f>'[2]11м'!U8*100000/'[2]11м'!$C8*1.093</f>
        <v>246.66499498495486</v>
      </c>
      <c r="V8" s="190">
        <f>'[2]11м'!V8*100000/'[2]11м'!$C8*1.093</f>
        <v>232.96138415245736</v>
      </c>
      <c r="W8" s="190">
        <f>'[2]11м'!W8*100000/'[2]11м'!$C8*1.093</f>
        <v>13.703610832497491</v>
      </c>
      <c r="X8" s="190">
        <f>'[2]11м'!X8*100000/'[2]11м'!$C8*1.093</f>
        <v>13.703610832497491</v>
      </c>
      <c r="AB8" s="215">
        <v>73</v>
      </c>
    </row>
    <row r="9" spans="1:28" ht="18.75" customHeight="1">
      <c r="A9" s="207">
        <v>3</v>
      </c>
      <c r="B9" s="216" t="s">
        <v>50</v>
      </c>
      <c r="C9" s="205">
        <f>'[1]10 мес-21'!C9+[1]ноя!V9</f>
        <v>12394.5</v>
      </c>
      <c r="D9" s="202">
        <f>'[2]11м'!D9*100000/'[2]11м'!$C9*1.093</f>
        <v>1507.9511073460001</v>
      </c>
      <c r="E9" s="190">
        <f>'[2]11м'!E9*100000/'[2]11м'!$C9*1.093</f>
        <v>35.273710113356728</v>
      </c>
      <c r="F9" s="190">
        <f>'[2]11м'!F9*100000/'[2]11м'!$C9*1.093</f>
        <v>185.18697809512284</v>
      </c>
      <c r="G9" s="190">
        <f>'[2]11м'!G9*100000/'[2]11м'!$C9*1.093</f>
        <v>0</v>
      </c>
      <c r="H9" s="190">
        <f>'[2]11м'!H9*100000/'[2]11м'!$C9*1.093</f>
        <v>26.455282585017549</v>
      </c>
      <c r="I9" s="190">
        <f>'[2]11м'!I9*100000/'[2]11м'!$C9*1.093</f>
        <v>0</v>
      </c>
      <c r="J9" s="190">
        <f>'[2]11м'!J9*100000/'[2]11м'!$C9*1.093</f>
        <v>123.45798539674855</v>
      </c>
      <c r="K9" s="190">
        <f>'[2]11м'!K9*100000/'[2]11м'!$C9*1.093</f>
        <v>423.28452136028079</v>
      </c>
      <c r="L9" s="190">
        <f>'[2]11м'!L9*100000/'[2]11м'!$C9*1.093</f>
        <v>88.184275283391813</v>
      </c>
      <c r="M9" s="190">
        <f>'[2]11м'!M9*100000/'[2]11м'!$C9*1.093</f>
        <v>88.184275283391813</v>
      </c>
      <c r="N9" s="190">
        <f>'[2]11м'!N9*100000/'[2]11м'!$C9*1.093</f>
        <v>0</v>
      </c>
      <c r="O9" s="190">
        <f>'[2]11м'!O9*100000/'[2]11м'!$C9*1.093</f>
        <v>0</v>
      </c>
      <c r="P9" s="190">
        <f>'[2]11м'!P9*100000/'[2]11м'!$C9*1.093</f>
        <v>0</v>
      </c>
      <c r="Q9" s="190">
        <f>'[2]11м'!Q9*100000/'[2]11м'!$C9*1.093</f>
        <v>0</v>
      </c>
      <c r="R9" s="190">
        <v>840.33613445378148</v>
      </c>
      <c r="S9" s="190">
        <f>'[2]11м'!S9*100000/'[2]11м'!$C9*1.093</f>
        <v>8.818427528339182</v>
      </c>
      <c r="T9" s="190">
        <f>'[2]11м'!T9*100000/'[2]11м'!$C9*1.093</f>
        <v>123.45798539674855</v>
      </c>
      <c r="U9" s="190">
        <f>'[2]11м'!U9*100000/'[2]11м'!$C9*1.093</f>
        <v>211.6422606801404</v>
      </c>
      <c r="V9" s="190">
        <f>'[2]11м'!V9*100000/'[2]11м'!$C9*1.093</f>
        <v>185.18697809512284</v>
      </c>
      <c r="W9" s="190">
        <f>'[2]11м'!W9*100000/'[2]11м'!$C9*1.093</f>
        <v>0</v>
      </c>
      <c r="X9" s="190">
        <f>'[2]11м'!X9*100000/'[2]11м'!$C9*1.093</f>
        <v>35.273710113356728</v>
      </c>
      <c r="AB9" s="215">
        <v>119</v>
      </c>
    </row>
    <row r="10" spans="1:28" ht="18.75" customHeight="1">
      <c r="A10" s="207">
        <v>4</v>
      </c>
      <c r="B10" s="216" t="s">
        <v>51</v>
      </c>
      <c r="C10" s="205">
        <f>'[1]10 мес-21'!C10+[1]ноя!V10</f>
        <v>13707.5</v>
      </c>
      <c r="D10" s="202">
        <f>'[2]11м'!D10*100000/'[2]11м'!$C10*1.093</f>
        <v>1219.9817618092286</v>
      </c>
      <c r="E10" s="190">
        <f>'[2]11м'!E10*100000/'[2]11м'!$C10*1.093</f>
        <v>15.94747401057815</v>
      </c>
      <c r="F10" s="190">
        <f>'[2]11м'!F10*100000/'[2]11м'!$C10*1.093</f>
        <v>95.684844063468901</v>
      </c>
      <c r="G10" s="190">
        <f>'[2]11м'!G10*100000/'[2]11м'!$C10*1.093</f>
        <v>0</v>
      </c>
      <c r="H10" s="190">
        <f>'[2]11м'!H10*100000/'[2]11м'!$C10*1.093</f>
        <v>0</v>
      </c>
      <c r="I10" s="190">
        <f>'[2]11м'!I10*100000/'[2]11м'!$C10*1.093</f>
        <v>0</v>
      </c>
      <c r="J10" s="190">
        <f>'[2]11м'!J10*100000/'[2]11м'!$C10*1.093</f>
        <v>111.63231807404706</v>
      </c>
      <c r="K10" s="190">
        <f>'[2]11м'!K10*100000/'[2]11м'!$C10*1.093</f>
        <v>414.63432427503193</v>
      </c>
      <c r="L10" s="190">
        <f>'[2]11м'!L10*100000/'[2]11м'!$C10*1.093</f>
        <v>47.842422031734451</v>
      </c>
      <c r="M10" s="190">
        <f>'[2]11м'!M10*100000/'[2]11м'!$C10*1.093</f>
        <v>63.789896042312598</v>
      </c>
      <c r="N10" s="190">
        <f>'[2]11м'!N10*100000/'[2]11м'!$C10*1.093</f>
        <v>0</v>
      </c>
      <c r="O10" s="190">
        <f>'[2]11м'!O10*100000/'[2]11м'!$C10*1.093</f>
        <v>0</v>
      </c>
      <c r="P10" s="190">
        <f>'[2]11м'!P10*100000/'[2]11м'!$C10*1.093</f>
        <v>15.94747401057815</v>
      </c>
      <c r="Q10" s="190">
        <f>'[2]11м'!Q10*100000/'[2]11м'!$C10*1.093</f>
        <v>0</v>
      </c>
      <c r="R10" s="190">
        <v>0</v>
      </c>
      <c r="S10" s="190">
        <f>'[2]11м'!S10*100000/'[2]11м'!$C10*1.093</f>
        <v>0</v>
      </c>
      <c r="T10" s="190">
        <f>'[2]11м'!T10*100000/'[2]11м'!$C10*1.093</f>
        <v>167.44847711107059</v>
      </c>
      <c r="U10" s="190">
        <f>'[2]11м'!U10*100000/'[2]11м'!$C10*1.093</f>
        <v>119.60605507933613</v>
      </c>
      <c r="V10" s="190">
        <f>'[2]11м'!V10*100000/'[2]11м'!$C10*1.093</f>
        <v>167.44847711107059</v>
      </c>
      <c r="W10" s="190">
        <f>'[2]11м'!W10*100000/'[2]11м'!$C10*1.093</f>
        <v>0</v>
      </c>
      <c r="X10" s="190">
        <f>'[2]11м'!X10*100000/'[2]11м'!$C10*1.093</f>
        <v>15.94747401057815</v>
      </c>
      <c r="AB10" s="215">
        <v>160</v>
      </c>
    </row>
    <row r="11" spans="1:28" ht="18.75" customHeight="1">
      <c r="A11" s="218">
        <v>5</v>
      </c>
      <c r="B11" s="216" t="s">
        <v>52</v>
      </c>
      <c r="C11" s="205">
        <f>'[1]10 мес-21'!C11+[1]ноя!V11</f>
        <v>14120</v>
      </c>
      <c r="D11" s="202">
        <f>'[2]11м'!D11*100000/'[2]11м'!$C11*1.093</f>
        <v>1401.0835694050993</v>
      </c>
      <c r="E11" s="190">
        <f>'[2]11м'!E11*100000/'[2]11м'!$C11*1.093</f>
        <v>7.7407932011331448</v>
      </c>
      <c r="F11" s="190">
        <f>'[2]11м'!F11*100000/'[2]11м'!$C11*1.093</f>
        <v>178.03824362606233</v>
      </c>
      <c r="G11" s="190">
        <f>'[2]11м'!G11*100000/'[2]11м'!$C11*1.093</f>
        <v>0</v>
      </c>
      <c r="H11" s="190">
        <f>'[2]11м'!H11*100000/'[2]11м'!$C11*1.093</f>
        <v>7.7407932011331448</v>
      </c>
      <c r="I11" s="190">
        <f>'[2]11м'!I11*100000/'[2]11м'!$C11*1.093</f>
        <v>0</v>
      </c>
      <c r="J11" s="190">
        <f>'[2]11м'!J11*100000/'[2]11м'!$C11*1.093</f>
        <v>100.63031161473089</v>
      </c>
      <c r="K11" s="190">
        <f>'[2]11м'!K11*100000/'[2]11м'!$C11*1.093</f>
        <v>286.40934844192634</v>
      </c>
      <c r="L11" s="190">
        <f>'[2]11м'!L11*100000/'[2]11м'!$C11*1.093</f>
        <v>123.85269121813032</v>
      </c>
      <c r="M11" s="190">
        <f>'[2]11м'!M11*100000/'[2]11м'!$C11*1.093</f>
        <v>100.63031161473089</v>
      </c>
      <c r="N11" s="190">
        <f>'[2]11м'!N11*100000/'[2]11м'!$C11*1.093</f>
        <v>0</v>
      </c>
      <c r="O11" s="190">
        <f>'[2]11м'!O11*100000/'[2]11м'!$C11*1.093</f>
        <v>0</v>
      </c>
      <c r="P11" s="190">
        <f>'[2]11м'!P11*100000/'[2]11м'!$C11*1.093</f>
        <v>69.667138810198296</v>
      </c>
      <c r="Q11" s="190">
        <f>'[2]11м'!Q11*100000/'[2]11м'!$C11*1.093</f>
        <v>0</v>
      </c>
      <c r="R11" s="190">
        <v>653.59477124183002</v>
      </c>
      <c r="S11" s="190">
        <f>'[2]11м'!S11*100000/'[2]11м'!$C11*1.093</f>
        <v>0</v>
      </c>
      <c r="T11" s="190">
        <f>'[2]11м'!T11*100000/'[2]11м'!$C11*1.093</f>
        <v>185.77903682719545</v>
      </c>
      <c r="U11" s="190">
        <f>'[2]11м'!U11*100000/'[2]11м'!$C11*1.093</f>
        <v>170.29745042492917</v>
      </c>
      <c r="V11" s="190">
        <f>'[2]11м'!V11*100000/'[2]11м'!$C11*1.093</f>
        <v>162.55665722379604</v>
      </c>
      <c r="W11" s="190">
        <f>'[2]11м'!W11*100000/'[2]11м'!$C11*1.093</f>
        <v>7.7407932011331448</v>
      </c>
      <c r="X11" s="190">
        <f>'[2]11м'!X11*100000/'[2]11м'!$C11*1.093</f>
        <v>0</v>
      </c>
      <c r="AB11" s="215">
        <v>153</v>
      </c>
    </row>
    <row r="12" spans="1:28" ht="18.75" customHeight="1">
      <c r="A12" s="207">
        <v>6</v>
      </c>
      <c r="B12" s="216" t="s">
        <v>53</v>
      </c>
      <c r="C12" s="205">
        <f>'[1]10 мес-21'!C12+[1]ноя!V12</f>
        <v>12011.5</v>
      </c>
      <c r="D12" s="202">
        <f>'[2]11м'!D12*100000/'[2]11м'!$C12*1.093</f>
        <v>1082.8539316488366</v>
      </c>
      <c r="E12" s="190">
        <f>'[2]11м'!E12*100000/'[2]11м'!$C12*1.093</f>
        <v>9.0996128709986248</v>
      </c>
      <c r="F12" s="190">
        <f>'[2]11м'!F12*100000/'[2]11м'!$C12*1.093</f>
        <v>90.996128709986252</v>
      </c>
      <c r="G12" s="190">
        <f>'[2]11м'!G12*100000/'[2]11м'!$C12*1.093</f>
        <v>0</v>
      </c>
      <c r="H12" s="190">
        <f>'[2]11м'!H12*100000/'[2]11м'!$C12*1.093</f>
        <v>0</v>
      </c>
      <c r="I12" s="190">
        <f>'[2]11м'!I12*100000/'[2]11м'!$C12*1.093</f>
        <v>0</v>
      </c>
      <c r="J12" s="190">
        <f>'[2]11м'!J12*100000/'[2]11м'!$C12*1.093</f>
        <v>27.298838612995876</v>
      </c>
      <c r="K12" s="190">
        <f>'[2]11м'!K12*100000/'[2]11м'!$C12*1.093</f>
        <v>427.68180493693546</v>
      </c>
      <c r="L12" s="190">
        <f>'[2]11м'!L12*100000/'[2]11м'!$C12*1.093</f>
        <v>63.697290096990379</v>
      </c>
      <c r="M12" s="190">
        <f>'[2]11м'!M12*100000/'[2]11м'!$C12*1.093</f>
        <v>54.597677225991752</v>
      </c>
      <c r="N12" s="190">
        <f>'[2]11м'!N12*100000/'[2]11м'!$C12*1.093</f>
        <v>0</v>
      </c>
      <c r="O12" s="190">
        <f>'[2]11м'!O12*100000/'[2]11м'!$C12*1.093</f>
        <v>0</v>
      </c>
      <c r="P12" s="190">
        <f>'[2]11м'!P12*100000/'[2]11м'!$C12*1.093</f>
        <v>18.19922574199725</v>
      </c>
      <c r="Q12" s="190">
        <f>'[2]11м'!Q12*100000/'[2]11м'!$C12*1.093</f>
        <v>9.0996128709986248</v>
      </c>
      <c r="R12" s="190">
        <v>0</v>
      </c>
      <c r="S12" s="190">
        <f>'[2]11м'!S12*100000/'[2]11м'!$C12*1.093</f>
        <v>9.0996128709986248</v>
      </c>
      <c r="T12" s="190">
        <f>'[2]11м'!T12*100000/'[2]11м'!$C12*1.093</f>
        <v>54.597677225991752</v>
      </c>
      <c r="U12" s="190">
        <f>'[2]11м'!U12*100000/'[2]11м'!$C12*1.093</f>
        <v>145.593805935978</v>
      </c>
      <c r="V12" s="190">
        <f>'[2]11м'!V12*100000/'[2]11м'!$C12*1.093</f>
        <v>172.89264454897389</v>
      </c>
      <c r="W12" s="190">
        <f>'[2]11м'!W12*100000/'[2]11м'!$C12*1.093</f>
        <v>0</v>
      </c>
      <c r="X12" s="190">
        <f>'[2]11м'!X12*100000/'[2]11м'!$C12*1.093</f>
        <v>9.0996128709986248</v>
      </c>
      <c r="AB12" s="215">
        <v>180</v>
      </c>
    </row>
    <row r="13" spans="1:28" ht="18.75" customHeight="1">
      <c r="A13" s="207">
        <v>7</v>
      </c>
      <c r="B13" s="216" t="s">
        <v>54</v>
      </c>
      <c r="C13" s="205">
        <f>'[1]10 мес-21'!C13+[1]ноя!V13</f>
        <v>19967.5</v>
      </c>
      <c r="D13" s="202">
        <f>'[2]11м'!D13*100000/'[2]11м'!$C13*1.093</f>
        <v>919.61437335670462</v>
      </c>
      <c r="E13" s="190">
        <f>'[2]11м'!E13*100000/'[2]11м'!$C13*1.093</f>
        <v>5.4738950795041941</v>
      </c>
      <c r="F13" s="190">
        <f>'[2]11м'!F13*100000/'[2]11м'!$C13*1.093</f>
        <v>65.686740954050322</v>
      </c>
      <c r="G13" s="190">
        <f>'[2]11м'!G13*100000/'[2]11м'!$C13*1.093</f>
        <v>0</v>
      </c>
      <c r="H13" s="190">
        <f>'[2]11м'!H13*100000/'[2]11м'!$C13*1.093</f>
        <v>0</v>
      </c>
      <c r="I13" s="190">
        <f>'[2]11м'!I13*100000/'[2]11м'!$C13*1.093</f>
        <v>0</v>
      </c>
      <c r="J13" s="190">
        <f>'[2]11м'!J13*100000/'[2]11м'!$C13*1.093</f>
        <v>5.4738950795041941</v>
      </c>
      <c r="K13" s="190">
        <f>'[2]11м'!K13*100000/'[2]11м'!$C13*1.093</f>
        <v>388.64655064479774</v>
      </c>
      <c r="L13" s="190">
        <f>'[2]11м'!L13*100000/'[2]11м'!$C13*1.093</f>
        <v>10.947790159008388</v>
      </c>
      <c r="M13" s="190">
        <f>'[2]11м'!M13*100000/'[2]11м'!$C13*1.093</f>
        <v>27.369475397520969</v>
      </c>
      <c r="N13" s="190">
        <f>'[2]11м'!N13*100000/'[2]11м'!$C13*1.093</f>
        <v>0</v>
      </c>
      <c r="O13" s="190">
        <f>'[2]11м'!O13*100000/'[2]11м'!$C13*1.093</f>
        <v>0</v>
      </c>
      <c r="P13" s="190">
        <f>'[2]11м'!P13*100000/'[2]11м'!$C13*1.093</f>
        <v>5.4738950795041941</v>
      </c>
      <c r="Q13" s="190">
        <f>'[2]11м'!Q13*100000/'[2]11м'!$C13*1.093</f>
        <v>0</v>
      </c>
      <c r="R13" s="190">
        <v>699.30069930069931</v>
      </c>
      <c r="S13" s="190">
        <f>'[2]11м'!S13*100000/'[2]11м'!$C13*1.093</f>
        <v>0</v>
      </c>
      <c r="T13" s="190">
        <f>'[2]11м'!T13*100000/'[2]11м'!$C13*1.093</f>
        <v>5.4738950795041941</v>
      </c>
      <c r="U13" s="190">
        <f>'[2]11м'!U13*100000/'[2]11м'!$C13*1.093</f>
        <v>218.95580318016775</v>
      </c>
      <c r="V13" s="190">
        <f>'[2]11м'!V13*100000/'[2]11м'!$C13*1.093</f>
        <v>175.16464254413421</v>
      </c>
      <c r="W13" s="190">
        <f>'[2]11м'!W13*100000/'[2]11м'!$C13*1.093</f>
        <v>5.4738950795041941</v>
      </c>
      <c r="X13" s="190">
        <f>'[2]11м'!X13*100000/'[2]11м'!$C13*1.093</f>
        <v>0</v>
      </c>
      <c r="AB13" s="215">
        <v>286</v>
      </c>
    </row>
    <row r="14" spans="1:28" ht="18.75" customHeight="1">
      <c r="A14" s="217">
        <v>8</v>
      </c>
      <c r="B14" s="216" t="s">
        <v>55</v>
      </c>
      <c r="C14" s="205">
        <f>'[1]10 мес-21'!C14+[1]ноя!V14</f>
        <v>14757.5</v>
      </c>
      <c r="D14" s="202">
        <f>'[2]11м'!D14*100000/'[2]11м'!$C14*1.093</f>
        <v>1325.7462307301373</v>
      </c>
      <c r="E14" s="190">
        <f>'[2]11м'!E14*100000/'[2]11м'!$C14*1.093</f>
        <v>22.219210570896156</v>
      </c>
      <c r="F14" s="190">
        <f>'[2]11м'!F14*100000/'[2]11м'!$C14*1.093</f>
        <v>185.16008809080128</v>
      </c>
      <c r="G14" s="190">
        <f>'[2]11м'!G14*100000/'[2]11м'!$C14*1.093</f>
        <v>0</v>
      </c>
      <c r="H14" s="190">
        <f>'[2]11м'!H14*100000/'[2]11м'!$C14*1.093</f>
        <v>29.625614094528206</v>
      </c>
      <c r="I14" s="190">
        <f>'[2]11м'!I14*100000/'[2]11м'!$C14*1.093</f>
        <v>0</v>
      </c>
      <c r="J14" s="190">
        <f>'[2]11м'!J14*100000/'[2]11м'!$C14*1.093</f>
        <v>7.4064035236320516</v>
      </c>
      <c r="K14" s="190">
        <f>'[2]11м'!K14*100000/'[2]11м'!$C14*1.093</f>
        <v>399.94579027613077</v>
      </c>
      <c r="L14" s="190">
        <f>'[2]11м'!L14*100000/'[2]11м'!$C14*1.093</f>
        <v>44.438421141792311</v>
      </c>
      <c r="M14" s="190">
        <f>'[2]11м'!M14*100000/'[2]11м'!$C14*1.093</f>
        <v>44.438421141792311</v>
      </c>
      <c r="N14" s="190">
        <f>'[2]11м'!N14*100000/'[2]11м'!$C14*1.093</f>
        <v>0</v>
      </c>
      <c r="O14" s="190">
        <f>'[2]11м'!O14*100000/'[2]11м'!$C14*1.093</f>
        <v>0</v>
      </c>
      <c r="P14" s="190">
        <f>'[2]11м'!P14*100000/'[2]11м'!$C14*1.093</f>
        <v>7.4064035236320516</v>
      </c>
      <c r="Q14" s="190">
        <f>'[2]11м'!Q14*100000/'[2]11м'!$C14*1.093</f>
        <v>14.812807047264103</v>
      </c>
      <c r="R14" s="190">
        <v>526.31578947368416</v>
      </c>
      <c r="S14" s="190">
        <f>'[2]11м'!S14*100000/'[2]11м'!$C14*1.093</f>
        <v>0</v>
      </c>
      <c r="T14" s="190">
        <f>'[2]11м'!T14*100000/'[2]11м'!$C14*1.093</f>
        <v>125.90885990174488</v>
      </c>
      <c r="U14" s="190">
        <f>'[2]11м'!U14*100000/'[2]11м'!$C14*1.093</f>
        <v>237.00491275622565</v>
      </c>
      <c r="V14" s="190">
        <f>'[2]11м'!V14*100000/'[2]11м'!$C14*1.093</f>
        <v>199.97289513806538</v>
      </c>
      <c r="W14" s="190">
        <f>'[2]11м'!W14*100000/'[2]11м'!$C14*1.093</f>
        <v>0</v>
      </c>
      <c r="X14" s="190">
        <f>'[2]11м'!X14*100000/'[2]11м'!$C14*1.093</f>
        <v>7.4064035236320516</v>
      </c>
      <c r="AB14" s="215">
        <v>190</v>
      </c>
    </row>
    <row r="15" spans="1:28" ht="18.75" customHeight="1">
      <c r="A15" s="207">
        <v>9</v>
      </c>
      <c r="B15" s="216" t="s">
        <v>56</v>
      </c>
      <c r="C15" s="205">
        <f>'[1]10 мес-21'!C15+[1]ноя!V15</f>
        <v>15952</v>
      </c>
      <c r="D15" s="202">
        <f>'[2]11м'!D15*100000/'[2]11м'!$C15*1.093</f>
        <v>1623.8778836509528</v>
      </c>
      <c r="E15" s="190">
        <f>'[2]11м'!E15*100000/'[2]11м'!$C15*1.093</f>
        <v>6.8518054162487454</v>
      </c>
      <c r="F15" s="190">
        <f>'[2]11м'!F15*100000/'[2]11м'!$C15*1.093</f>
        <v>191.8505516549649</v>
      </c>
      <c r="G15" s="190">
        <f>'[2]11м'!G15*100000/'[2]11м'!$C15*1.093</f>
        <v>0</v>
      </c>
      <c r="H15" s="190">
        <f>'[2]11м'!H15*100000/'[2]11м'!$C15*1.093</f>
        <v>6.8518054162487454</v>
      </c>
      <c r="I15" s="190">
        <f>'[2]11м'!I15*100000/'[2]11м'!$C15*1.093</f>
        <v>0</v>
      </c>
      <c r="J15" s="190">
        <f>'[2]11м'!J15*100000/'[2]11м'!$C15*1.093</f>
        <v>54.814443329989963</v>
      </c>
      <c r="K15" s="190">
        <f>'[2]11м'!K15*100000/'[2]11м'!$C15*1.093</f>
        <v>438.51554663991971</v>
      </c>
      <c r="L15" s="190">
        <f>'[2]11м'!L15*100000/'[2]11м'!$C15*1.093</f>
        <v>54.814443329989963</v>
      </c>
      <c r="M15" s="190">
        <f>'[2]11м'!M15*100000/'[2]11м'!$C15*1.093</f>
        <v>75.369859578736211</v>
      </c>
      <c r="N15" s="190">
        <f>'[2]11м'!N15*100000/'[2]11м'!$C15*1.093</f>
        <v>0</v>
      </c>
      <c r="O15" s="190">
        <f>'[2]11м'!O15*100000/'[2]11м'!$C15*1.093</f>
        <v>0</v>
      </c>
      <c r="P15" s="190">
        <f>'[2]11м'!P15*100000/'[2]11м'!$C15*1.093</f>
        <v>0</v>
      </c>
      <c r="Q15" s="190">
        <f>'[2]11м'!Q15*100000/'[2]11м'!$C15*1.093</f>
        <v>0</v>
      </c>
      <c r="R15" s="190">
        <v>0</v>
      </c>
      <c r="S15" s="190">
        <f>'[2]11м'!S15*100000/'[2]11м'!$C15*1.093</f>
        <v>0</v>
      </c>
      <c r="T15" s="190">
        <f>'[2]11м'!T15*100000/'[2]11м'!$C15*1.093</f>
        <v>246.66499498495486</v>
      </c>
      <c r="U15" s="190">
        <f>'[2]11м'!U15*100000/'[2]11м'!$C15*1.093</f>
        <v>267.2204112337011</v>
      </c>
      <c r="V15" s="190">
        <f>'[2]11м'!V15*100000/'[2]11м'!$C15*1.093</f>
        <v>280.92402206619857</v>
      </c>
      <c r="W15" s="190">
        <f>'[2]11м'!W15*100000/'[2]11м'!$C15*1.093</f>
        <v>0</v>
      </c>
      <c r="X15" s="190">
        <f>'[2]11м'!X15*100000/'[2]11м'!$C15*1.093</f>
        <v>0</v>
      </c>
      <c r="AB15" s="215">
        <v>187</v>
      </c>
    </row>
    <row r="16" spans="1:28" ht="18.75" customHeight="1">
      <c r="A16" s="207">
        <v>10</v>
      </c>
      <c r="B16" s="214" t="s">
        <v>57</v>
      </c>
      <c r="C16" s="205">
        <f>'[1]10 мес-21'!C16+[1]ноя!V16</f>
        <v>10973</v>
      </c>
      <c r="D16" s="202">
        <f>'[2]11м'!D16*100000/'[2]11м'!$C16*1.093</f>
        <v>1314.8273033810262</v>
      </c>
      <c r="E16" s="190">
        <f>'[2]11м'!E16*100000/'[2]11м'!$C16*1.093</f>
        <v>19.921625808803427</v>
      </c>
      <c r="F16" s="190">
        <f>'[2]11м'!F16*100000/'[2]11м'!$C16*1.093</f>
        <v>149.41219356602571</v>
      </c>
      <c r="G16" s="190">
        <f>'[2]11м'!G16*100000/'[2]11м'!$C16*1.093</f>
        <v>0</v>
      </c>
      <c r="H16" s="190">
        <f>'[2]11м'!H16*100000/'[2]11м'!$C16*1.093</f>
        <v>9.9608129044017133</v>
      </c>
      <c r="I16" s="190">
        <f>'[2]11м'!I16*100000/'[2]11м'!$C16*1.093</f>
        <v>0</v>
      </c>
      <c r="J16" s="190">
        <f>'[2]11м'!J16*100000/'[2]11м'!$C16*1.093</f>
        <v>139.451380661624</v>
      </c>
      <c r="K16" s="190">
        <f>'[2]11м'!K16*100000/'[2]11м'!$C16*1.093</f>
        <v>478.11901941128224</v>
      </c>
      <c r="L16" s="190">
        <f>'[2]11м'!L16*100000/'[2]11м'!$C16*1.093</f>
        <v>19.921625808803427</v>
      </c>
      <c r="M16" s="190">
        <f>'[2]11м'!M16*100000/'[2]11м'!$C16*1.093</f>
        <v>49.804064522008566</v>
      </c>
      <c r="N16" s="190">
        <f>'[2]11м'!N16*100000/'[2]11м'!$C16*1.093</f>
        <v>9.9608129044017133</v>
      </c>
      <c r="O16" s="190">
        <f>'[2]11м'!O16*100000/'[2]11м'!$C16*1.093</f>
        <v>0</v>
      </c>
      <c r="P16" s="190">
        <f>'[2]11м'!P16*100000/'[2]11м'!$C16*1.093</f>
        <v>19.921625808803427</v>
      </c>
      <c r="Q16" s="190">
        <f>'[2]11м'!Q16*100000/'[2]11м'!$C16*1.093</f>
        <v>0</v>
      </c>
      <c r="R16" s="190">
        <v>0</v>
      </c>
      <c r="S16" s="190">
        <f>'[2]11м'!S16*100000/'[2]11м'!$C16*1.093</f>
        <v>0</v>
      </c>
      <c r="T16" s="190">
        <f>'[2]11м'!T16*100000/'[2]11м'!$C16*1.093</f>
        <v>89.647316139615413</v>
      </c>
      <c r="U16" s="190">
        <f>'[2]11м'!U16*100000/'[2]11м'!$C16*1.093</f>
        <v>119.52975485282056</v>
      </c>
      <c r="V16" s="190">
        <f>'[2]11м'!V16*100000/'[2]11м'!$C16*1.093</f>
        <v>209.17707099243597</v>
      </c>
      <c r="W16" s="190">
        <f>'[2]11м'!W16*100000/'[2]11м'!$C16*1.093</f>
        <v>0</v>
      </c>
      <c r="X16" s="190">
        <f>'[2]11м'!X16*100000/'[2]11м'!$C16*1.093</f>
        <v>9.9608129044017133</v>
      </c>
      <c r="AB16" s="213">
        <v>110</v>
      </c>
    </row>
    <row r="17" spans="1:28" ht="31.5" customHeight="1">
      <c r="A17" s="212" t="s">
        <v>58</v>
      </c>
      <c r="B17" s="211" t="s">
        <v>59</v>
      </c>
      <c r="C17" s="210">
        <f>SUM(C7:C16)</f>
        <v>156360</v>
      </c>
      <c r="D17" s="202">
        <f>'[2]11м'!D17*100000/'[2]11м'!$C17*1.093</f>
        <v>1335.842287029931</v>
      </c>
      <c r="E17" s="201">
        <f>'[2]11м'!E17*100000/'[2]11м'!$C17*1.093</f>
        <v>15.378613456126887</v>
      </c>
      <c r="F17" s="201">
        <f>'[2]11м'!F17*100000/'[2]11м'!$C17*1.093</f>
        <v>149.59196725505245</v>
      </c>
      <c r="G17" s="201">
        <f>'[2]11м'!G17*100000/'[2]11м'!$C17*1.093</f>
        <v>0</v>
      </c>
      <c r="H17" s="201">
        <f>'[2]11м'!H17*100000/'[2]11м'!$C17*1.093</f>
        <v>13.281529803018675</v>
      </c>
      <c r="I17" s="201">
        <f>'[2]11м'!I17*100000/'[2]11м'!$C17*1.093</f>
        <v>0.699027884369404</v>
      </c>
      <c r="J17" s="201">
        <f>'[2]11м'!J17*100000/'[2]11м'!$C17*1.093</f>
        <v>48.93195190585827</v>
      </c>
      <c r="K17" s="201">
        <f>'[2]11м'!K17*100000/'[2]11м'!$C17*1.093</f>
        <v>443.88270657457144</v>
      </c>
      <c r="L17" s="201">
        <f>'[2]11м'!L17*100000/'[2]11м'!$C17*1.093</f>
        <v>51.728063443335891</v>
      </c>
      <c r="M17" s="201">
        <f>'[2]11м'!M17*100000/'[2]11м'!$C17*1.093</f>
        <v>58.019314402660527</v>
      </c>
      <c r="N17" s="201">
        <f>'[2]11м'!N17*100000/'[2]11м'!$C17*1.093</f>
        <v>0.699027884369404</v>
      </c>
      <c r="O17" s="201">
        <f>'[2]11м'!O17*100000/'[2]11м'!$C17*1.093</f>
        <v>0</v>
      </c>
      <c r="P17" s="201">
        <f>'[2]11м'!P17*100000/'[2]11м'!$C17*1.093</f>
        <v>14.679585571757483</v>
      </c>
      <c r="Q17" s="201">
        <f>'[2]11м'!Q17*100000/'[2]11м'!$C17*1.093</f>
        <v>2.0970836531082115</v>
      </c>
      <c r="R17" s="209">
        <v>344.0366972477064</v>
      </c>
      <c r="S17" s="201">
        <f>'[2]11м'!S17*100000/'[2]11м'!$C17*1.093</f>
        <v>1.398055768738808</v>
      </c>
      <c r="T17" s="201">
        <f>'[2]11м'!T17*100000/'[2]11м'!$C17*1.093</f>
        <v>116.73765668969045</v>
      </c>
      <c r="U17" s="201">
        <f>'[2]11м'!U17*100000/'[2]11м'!$C17*1.093</f>
        <v>185.24238935789202</v>
      </c>
      <c r="V17" s="201">
        <f>'[2]11м'!V17*100000/'[2]11м'!$C17*1.093</f>
        <v>229.28114607316448</v>
      </c>
      <c r="W17" s="201">
        <f>'[2]11м'!W17*100000/'[2]11м'!$C17*1.093</f>
        <v>2.796111537477616</v>
      </c>
      <c r="X17" s="201">
        <f>'[2]11м'!X17*100000/'[2]11м'!$C17*1.093</f>
        <v>8.3883346124328462</v>
      </c>
      <c r="AB17" s="208">
        <v>1744</v>
      </c>
    </row>
    <row r="18" spans="1:28" ht="22.5" customHeight="1">
      <c r="A18" s="207">
        <v>11</v>
      </c>
      <c r="B18" s="206" t="s">
        <v>60</v>
      </c>
      <c r="C18" s="205">
        <f>'[1]10 мес-21'!C18+[1]ноя!V18</f>
        <v>64610</v>
      </c>
      <c r="D18" s="202">
        <f>'[2]11м'!D18*100000/'[2]11м'!$C18*1.093</f>
        <v>1223.0908528091627</v>
      </c>
      <c r="E18" s="190">
        <f>'[2]11м'!E18*100000/'[2]11м'!$C18*1.093</f>
        <v>21.991951710261567</v>
      </c>
      <c r="F18" s="190">
        <f>'[2]11м'!F18*100000/'[2]11м'!$C18*1.093</f>
        <v>147.17690759944281</v>
      </c>
      <c r="G18" s="190">
        <f>'[2]11м'!G18*100000/'[2]11м'!$C18*1.093</f>
        <v>0</v>
      </c>
      <c r="H18" s="190">
        <f>'[2]11м'!H18*100000/'[2]11м'!$C18*1.093</f>
        <v>27.0670174895527</v>
      </c>
      <c r="I18" s="190">
        <f>'[2]11м'!I18*100000/'[2]11м'!$C18*1.093</f>
        <v>3.3833771861940876</v>
      </c>
      <c r="J18" s="190">
        <f>'[2]11м'!J18*100000/'[2]11м'!$C18*1.093</f>
        <v>15.225197337873395</v>
      </c>
      <c r="K18" s="190">
        <f>'[2]11м'!K18*100000/'[2]11м'!$C18*1.093</f>
        <v>384.01331063302894</v>
      </c>
      <c r="L18" s="190">
        <f>'[2]11м'!L18*100000/'[2]11м'!$C18*1.093</f>
        <v>71.050920910075845</v>
      </c>
      <c r="M18" s="190">
        <f>'[2]11м'!M18*100000/'[2]11м'!$C18*1.093</f>
        <v>42.292214827426093</v>
      </c>
      <c r="N18" s="190">
        <f>'[2]11м'!N18*100000/'[2]11м'!$C18*1.093</f>
        <v>0</v>
      </c>
      <c r="O18" s="190">
        <f>'[2]11м'!O18*100000/'[2]11м'!$C18*1.093</f>
        <v>6.7667543723881751</v>
      </c>
      <c r="P18" s="190">
        <f>'[2]11м'!P18*100000/'[2]11м'!$C18*1.093</f>
        <v>10.150131558582263</v>
      </c>
      <c r="Q18" s="190">
        <f>'[2]11м'!Q18*100000/'[2]11м'!$C18*1.093</f>
        <v>1.6916885930970438</v>
      </c>
      <c r="R18" s="190">
        <v>319.82942430703622</v>
      </c>
      <c r="S18" s="190">
        <f>'[2]11м'!S18*100000/'[2]11м'!$C18*1.093</f>
        <v>1.6916885930970438</v>
      </c>
      <c r="T18" s="190">
        <f>'[2]11м'!T18*100000/'[2]11м'!$C18*1.093</f>
        <v>60.900789351493579</v>
      </c>
      <c r="U18" s="190">
        <f>'[2]11м'!U18*100000/'[2]11м'!$C18*1.093</f>
        <v>126.87664448227828</v>
      </c>
      <c r="V18" s="190">
        <f>'[2]11м'!V18*100000/'[2]11м'!$C18*1.093</f>
        <v>297.73719238507971</v>
      </c>
      <c r="W18" s="190">
        <f>'[2]11м'!W18*100000/'[2]11м'!$C18*1.093</f>
        <v>8.4584429654852187</v>
      </c>
      <c r="X18" s="190">
        <f>'[2]11м'!X18*100000/'[2]11м'!$C18*1.093</f>
        <v>10.150131558582263</v>
      </c>
      <c r="AB18" s="204">
        <v>938</v>
      </c>
    </row>
    <row r="19" spans="1:28" s="199" customFormat="1" ht="33.6" customHeight="1">
      <c r="A19" s="384" t="s">
        <v>61</v>
      </c>
      <c r="B19" s="385"/>
      <c r="C19" s="203">
        <f>C17+C18</f>
        <v>220970</v>
      </c>
      <c r="D19" s="202">
        <f>'[2]11м'!D19*100000/'[2]11м'!$C19*1.093</f>
        <v>1302.8745983617684</v>
      </c>
      <c r="E19" s="201">
        <f>'[2]11м'!E19*100000/'[2]11м'!$C19*1.093</f>
        <v>17.312304837760781</v>
      </c>
      <c r="F19" s="201">
        <f>'[2]11м'!F19*100000/'[2]11м'!$C19*1.093</f>
        <v>148.88582160474272</v>
      </c>
      <c r="G19" s="201">
        <f>'[2]11м'!G19*100000/'[2]11м'!$C19*1.093</f>
        <v>0</v>
      </c>
      <c r="H19" s="201">
        <f>'[2]11м'!H19*100000/'[2]11м'!$C19*1.093</f>
        <v>17.312304837760781</v>
      </c>
      <c r="I19" s="201">
        <f>'[2]11м'!I19*100000/'[2]11м'!$C19*1.093</f>
        <v>1.4839118432366383</v>
      </c>
      <c r="J19" s="201">
        <f>'[2]11м'!J19*100000/'[2]11м'!$C19*1.093</f>
        <v>39.076345205231476</v>
      </c>
      <c r="K19" s="201">
        <f>'[2]11м'!K19*100000/'[2]11м'!$C19*1.093</f>
        <v>426.3773362899941</v>
      </c>
      <c r="L19" s="201">
        <f>'[2]11м'!L19*100000/'[2]11м'!$C19*1.093</f>
        <v>57.377924605150014</v>
      </c>
      <c r="M19" s="201">
        <f>'[2]11м'!M19*100000/'[2]11м'!$C19*1.093</f>
        <v>53.42082635651898</v>
      </c>
      <c r="N19" s="201">
        <f>'[2]11м'!N19*100000/'[2]11м'!$C19*1.093</f>
        <v>0.49463728107887944</v>
      </c>
      <c r="O19" s="201">
        <f>'[2]11м'!O19*100000/'[2]11м'!$C19*1.093</f>
        <v>1.9785491243155178</v>
      </c>
      <c r="P19" s="201">
        <f>'[2]11м'!P19*100000/'[2]11м'!$C19*1.093</f>
        <v>13.355206589129745</v>
      </c>
      <c r="Q19" s="201">
        <v>164</v>
      </c>
      <c r="R19" s="201">
        <v>369</v>
      </c>
      <c r="S19" s="201">
        <f>'[2]11м'!S19*100000/'[2]11м'!$C19*1.093</f>
        <v>1.4839118432366383</v>
      </c>
      <c r="T19" s="201">
        <f>'[2]11м'!T19*100000/'[2]11м'!$C19*1.093</f>
        <v>100.41136805901253</v>
      </c>
      <c r="U19" s="201">
        <f>'[2]11м'!U19*100000/'[2]11м'!$C19*1.093</f>
        <v>168.176675566819</v>
      </c>
      <c r="V19" s="201">
        <f>'[2]11м'!V19*100000/'[2]11м'!$C19*1.093</f>
        <v>249.29718966375523</v>
      </c>
      <c r="W19" s="201">
        <f>'[2]11м'!W19*100000/'[2]11м'!$C19*1.093</f>
        <v>4.4517355297099153</v>
      </c>
      <c r="X19" s="201">
        <f>'[2]11м'!X19*100000/'[2]11м'!$C19*1.093</f>
        <v>8.9034710594198305</v>
      </c>
      <c r="AB19" s="200">
        <v>2682</v>
      </c>
    </row>
    <row r="20" spans="1:28" s="196" customFormat="1" ht="32.25" customHeight="1">
      <c r="A20" s="386" t="s">
        <v>64</v>
      </c>
      <c r="B20" s="387"/>
      <c r="C20" s="388"/>
      <c r="D20" s="198">
        <v>1115.3364852356667</v>
      </c>
      <c r="E20" s="198">
        <v>14.877765476687417</v>
      </c>
      <c r="F20" s="198">
        <v>153.73690992576996</v>
      </c>
      <c r="G20" s="198">
        <v>0.49592551588958056</v>
      </c>
      <c r="H20" s="198">
        <v>17.357393056135319</v>
      </c>
      <c r="I20" s="198">
        <v>0.49592551588958056</v>
      </c>
      <c r="J20" s="198">
        <v>49.592551588958059</v>
      </c>
      <c r="K20" s="198">
        <v>420.04891195847478</v>
      </c>
      <c r="L20" s="198">
        <v>47.112924009510152</v>
      </c>
      <c r="M20" s="198">
        <v>56.535508811412186</v>
      </c>
      <c r="N20" s="198">
        <v>1.4877765476687417</v>
      </c>
      <c r="O20" s="198">
        <v>1.9837020635583222</v>
      </c>
      <c r="P20" s="198">
        <v>23.308499246810285</v>
      </c>
      <c r="Q20" s="198">
        <v>0</v>
      </c>
      <c r="R20" s="198">
        <v>529.79999999999995</v>
      </c>
      <c r="S20" s="198">
        <v>3.9674041271166445</v>
      </c>
      <c r="T20" s="198">
        <v>112.57509210693479</v>
      </c>
      <c r="U20" s="198">
        <v>154.23283544165955</v>
      </c>
      <c r="V20" s="198">
        <v>51.080328136626797</v>
      </c>
      <c r="W20" s="198">
        <v>8.4307337701228704</v>
      </c>
      <c r="X20" s="198">
        <v>3.9674041271166445</v>
      </c>
      <c r="Y20" s="189"/>
      <c r="Z20" s="189"/>
      <c r="AA20" s="189"/>
      <c r="AB20" s="197"/>
    </row>
    <row r="21" spans="1:28" s="180" customFormat="1" ht="36" customHeight="1">
      <c r="A21" s="389" t="s">
        <v>65</v>
      </c>
      <c r="B21" s="390"/>
      <c r="C21" s="390"/>
      <c r="D21" s="193">
        <f>D19/D20-100%</f>
        <v>0.16814487431250447</v>
      </c>
      <c r="E21" s="193">
        <f>E19/E20-100%</f>
        <v>0.16363608936356355</v>
      </c>
      <c r="F21" s="193">
        <f>F19/F20-100%</f>
        <v>-3.1554480465163071E-2</v>
      </c>
      <c r="G21" s="195"/>
      <c r="H21" s="193">
        <f t="shared" ref="H21:P21" si="0">H19/H20-100%</f>
        <v>-2.5976376883739549E-3</v>
      </c>
      <c r="I21" s="195">
        <f t="shared" si="0"/>
        <v>1.9922070869348776</v>
      </c>
      <c r="J21" s="193">
        <f t="shared" si="0"/>
        <v>-0.2120521337738156</v>
      </c>
      <c r="K21" s="193">
        <f t="shared" si="0"/>
        <v>1.5065922447014879E-2</v>
      </c>
      <c r="L21" s="193">
        <f t="shared" si="0"/>
        <v>0.21788077924366966</v>
      </c>
      <c r="M21" s="193">
        <f t="shared" si="0"/>
        <v>-5.5092498862670203E-2</v>
      </c>
      <c r="N21" s="193">
        <f t="shared" si="0"/>
        <v>-0.66753254589612476</v>
      </c>
      <c r="O21" s="193">
        <f t="shared" si="0"/>
        <v>-2.5976376883740659E-3</v>
      </c>
      <c r="P21" s="193">
        <f t="shared" si="0"/>
        <v>-0.42702417484225741</v>
      </c>
      <c r="Q21" s="193"/>
      <c r="R21" s="193">
        <f>R19/R20-100%</f>
        <v>-0.30351075877689693</v>
      </c>
      <c r="S21" s="193">
        <f>S19/S20-100%</f>
        <v>-0.6259741141331403</v>
      </c>
      <c r="T21" s="193">
        <f>T19/T20-100%</f>
        <v>-0.10804986982704812</v>
      </c>
      <c r="U21" s="193">
        <f>U19/U20-100%</f>
        <v>9.0407727286021977E-2</v>
      </c>
      <c r="V21" s="194" t="s">
        <v>66</v>
      </c>
      <c r="W21" s="193">
        <f>W19/W20-100%</f>
        <v>-0.47196345524678629</v>
      </c>
      <c r="X21" s="193">
        <f>X19/X20-100%</f>
        <v>1.2441553152011586</v>
      </c>
      <c r="Y21" s="177"/>
      <c r="Z21" s="177"/>
      <c r="AA21" s="177"/>
      <c r="AB21" s="174"/>
    </row>
    <row r="22" spans="1:28" s="180" customFormat="1" ht="21.6" customHeight="1" thickBot="1">
      <c r="A22" s="391" t="s">
        <v>62</v>
      </c>
      <c r="B22" s="391"/>
      <c r="C22" s="391"/>
      <c r="D22" s="38">
        <v>1</v>
      </c>
      <c r="E22" s="39">
        <f t="shared" ref="E22:Q22" si="1">SUM(E19/$D$19)*1</f>
        <v>1.328777524677297E-2</v>
      </c>
      <c r="F22" s="39">
        <f t="shared" si="1"/>
        <v>0.11427486712224753</v>
      </c>
      <c r="G22" s="192">
        <f t="shared" si="1"/>
        <v>0</v>
      </c>
      <c r="H22" s="39">
        <f t="shared" si="1"/>
        <v>1.328777524677297E-2</v>
      </c>
      <c r="I22" s="192">
        <f t="shared" si="1"/>
        <v>1.1389521640091116E-3</v>
      </c>
      <c r="J22" s="39">
        <f t="shared" si="1"/>
        <v>2.9992406985573272E-2</v>
      </c>
      <c r="K22" s="39">
        <f t="shared" si="1"/>
        <v>0.32725892179195143</v>
      </c>
      <c r="L22" s="39">
        <f t="shared" si="1"/>
        <v>4.4039483675018982E-2</v>
      </c>
      <c r="M22" s="39">
        <f t="shared" si="1"/>
        <v>4.1002277904328019E-2</v>
      </c>
      <c r="N22" s="192">
        <f t="shared" si="1"/>
        <v>3.7965072133637056E-4</v>
      </c>
      <c r="O22" s="39">
        <f t="shared" si="1"/>
        <v>1.5186028853454822E-3</v>
      </c>
      <c r="P22" s="39">
        <f t="shared" si="1"/>
        <v>1.0250569476082005E-2</v>
      </c>
      <c r="Q22" s="39">
        <f t="shared" si="1"/>
        <v>0.12587550651936358</v>
      </c>
      <c r="R22" s="39">
        <v>8.0000000000000002E-3</v>
      </c>
      <c r="S22" s="39">
        <f t="shared" ref="S22:X22" si="2">SUM(S19/$D$19)*1</f>
        <v>1.1389521640091116E-3</v>
      </c>
      <c r="T22" s="39">
        <f t="shared" si="2"/>
        <v>7.7069096431283221E-2</v>
      </c>
      <c r="U22" s="39">
        <f t="shared" si="2"/>
        <v>0.12908124525436598</v>
      </c>
      <c r="V22" s="39">
        <f t="shared" si="2"/>
        <v>0.19134396355353075</v>
      </c>
      <c r="W22" s="39">
        <f t="shared" si="2"/>
        <v>3.4168564920273349E-3</v>
      </c>
      <c r="X22" s="39">
        <f t="shared" si="2"/>
        <v>6.8337129840546698E-3</v>
      </c>
      <c r="AB22" s="130"/>
    </row>
    <row r="23" spans="1:28" s="180" customFormat="1" ht="21.75" customHeight="1">
      <c r="A23" s="392" t="s">
        <v>68</v>
      </c>
      <c r="B23" s="393"/>
      <c r="C23" s="394"/>
      <c r="D23" s="184">
        <v>1022.6</v>
      </c>
      <c r="E23" s="184">
        <v>14</v>
      </c>
      <c r="F23" s="184">
        <v>176.5</v>
      </c>
      <c r="G23" s="184">
        <v>0.5</v>
      </c>
      <c r="H23" s="184">
        <v>15</v>
      </c>
      <c r="I23" s="184">
        <v>0.5</v>
      </c>
      <c r="J23" s="184">
        <v>30.9</v>
      </c>
      <c r="K23" s="184">
        <v>417.8</v>
      </c>
      <c r="L23" s="184">
        <v>40.9</v>
      </c>
      <c r="M23" s="184">
        <v>52.4</v>
      </c>
      <c r="N23" s="184">
        <v>0.5</v>
      </c>
      <c r="O23" s="184">
        <v>3</v>
      </c>
      <c r="P23" s="184">
        <v>30.9</v>
      </c>
      <c r="Q23" s="184"/>
      <c r="R23" s="184">
        <v>672.7</v>
      </c>
      <c r="S23" s="184">
        <v>4</v>
      </c>
      <c r="T23" s="191">
        <v>96.2</v>
      </c>
      <c r="U23" s="191">
        <v>131.1</v>
      </c>
      <c r="V23" s="190"/>
      <c r="W23" s="184">
        <v>6</v>
      </c>
      <c r="X23" s="190"/>
      <c r="Z23" s="189"/>
      <c r="AA23" s="189"/>
      <c r="AB23" s="189"/>
    </row>
    <row r="24" spans="1:28" s="180" customFormat="1" ht="15.75" customHeight="1">
      <c r="A24" s="382" t="s">
        <v>69</v>
      </c>
      <c r="B24" s="382"/>
      <c r="C24" s="382"/>
      <c r="D24" s="184">
        <v>1004.1</v>
      </c>
      <c r="E24" s="184">
        <v>14.5</v>
      </c>
      <c r="F24" s="184">
        <v>151</v>
      </c>
      <c r="G24" s="184">
        <v>1</v>
      </c>
      <c r="H24" s="184">
        <v>17.5</v>
      </c>
      <c r="I24" s="184"/>
      <c r="J24" s="184">
        <v>41.5</v>
      </c>
      <c r="K24" s="184">
        <v>419</v>
      </c>
      <c r="L24" s="184">
        <v>39.5</v>
      </c>
      <c r="M24" s="184">
        <v>54</v>
      </c>
      <c r="N24" s="184">
        <v>1</v>
      </c>
      <c r="O24" s="184">
        <v>3.5</v>
      </c>
      <c r="P24" s="184">
        <v>17</v>
      </c>
      <c r="Q24" s="184">
        <v>70.900000000000006</v>
      </c>
      <c r="R24" s="184">
        <v>956.9</v>
      </c>
      <c r="S24" s="184">
        <v>1.5</v>
      </c>
      <c r="T24" s="184">
        <v>87.5</v>
      </c>
      <c r="U24" s="184">
        <v>141</v>
      </c>
      <c r="V24" s="188"/>
      <c r="W24" s="187">
        <v>7</v>
      </c>
      <c r="X24" s="186"/>
      <c r="AB24" s="170"/>
    </row>
    <row r="25" spans="1:28" ht="12" customHeight="1">
      <c r="A25" s="382" t="s">
        <v>70</v>
      </c>
      <c r="B25" s="382"/>
      <c r="C25" s="382"/>
      <c r="D25" s="184">
        <v>966.3</v>
      </c>
      <c r="E25" s="184">
        <v>15.1</v>
      </c>
      <c r="F25" s="184">
        <v>146.69999999999999</v>
      </c>
      <c r="G25" s="185"/>
      <c r="H25" s="184">
        <v>14.6</v>
      </c>
      <c r="I25" s="184">
        <v>1</v>
      </c>
      <c r="J25" s="184">
        <v>31.6</v>
      </c>
      <c r="K25" s="184">
        <v>398.8</v>
      </c>
      <c r="L25" s="184">
        <v>49.2</v>
      </c>
      <c r="M25" s="184">
        <v>44.2</v>
      </c>
      <c r="N25" s="184">
        <v>1</v>
      </c>
      <c r="O25" s="184">
        <v>3</v>
      </c>
      <c r="P25" s="184">
        <v>13.6</v>
      </c>
      <c r="Q25" s="184">
        <v>34.6</v>
      </c>
      <c r="R25" s="184">
        <v>449.8</v>
      </c>
      <c r="S25" s="184">
        <v>5</v>
      </c>
      <c r="T25" s="184">
        <v>101.5</v>
      </c>
      <c r="U25" s="184">
        <v>134.1</v>
      </c>
      <c r="V25" s="183"/>
      <c r="W25" s="182">
        <v>7.5</v>
      </c>
      <c r="X25" s="181"/>
      <c r="AB25" s="180"/>
    </row>
    <row r="26" spans="1:28" ht="12.75" customHeight="1">
      <c r="A26" s="179"/>
      <c r="B26" s="179"/>
      <c r="C26" s="178"/>
      <c r="D26" s="178"/>
      <c r="E26" s="178"/>
      <c r="F26" s="178"/>
      <c r="G26" s="178"/>
      <c r="H26" s="178"/>
      <c r="I26" s="178"/>
      <c r="J26" s="178"/>
      <c r="K26" s="178"/>
      <c r="L26" s="178"/>
      <c r="M26" s="178"/>
      <c r="N26" s="178"/>
      <c r="O26" s="178"/>
      <c r="P26" s="178"/>
      <c r="Q26" s="178"/>
      <c r="R26" s="178"/>
      <c r="S26" s="178"/>
      <c r="T26" s="178"/>
      <c r="U26" s="177"/>
      <c r="V26" s="176"/>
      <c r="W26" s="175"/>
      <c r="X26" s="174"/>
    </row>
    <row r="27" spans="1:28" ht="12.75" customHeight="1">
      <c r="U27" s="171"/>
      <c r="V27" s="176"/>
      <c r="W27" s="175"/>
      <c r="X27" s="174"/>
    </row>
    <row r="28" spans="1:28" ht="12.75" customHeight="1">
      <c r="A28" s="170" t="s">
        <v>73</v>
      </c>
      <c r="B28" s="170" t="s">
        <v>74</v>
      </c>
    </row>
    <row r="29" spans="1:28" ht="12.75" customHeight="1">
      <c r="A29" s="170" t="s">
        <v>71</v>
      </c>
      <c r="B29" s="383" t="s">
        <v>72</v>
      </c>
      <c r="C29" s="383"/>
      <c r="D29" s="383"/>
      <c r="E29" s="383"/>
      <c r="F29" s="383"/>
      <c r="G29" s="383"/>
      <c r="H29" s="383"/>
      <c r="I29" s="383"/>
      <c r="J29" s="383"/>
      <c r="K29" s="383"/>
      <c r="L29" s="383"/>
    </row>
    <row r="30" spans="1:28" ht="12.75" customHeight="1">
      <c r="A30" s="171"/>
      <c r="B30" s="173"/>
      <c r="C30" s="172"/>
      <c r="D30" s="172"/>
    </row>
    <row r="31" spans="1:28" ht="12.75" customHeight="1">
      <c r="A31" s="171"/>
      <c r="B31" s="171"/>
      <c r="C31" s="171"/>
      <c r="D31" s="171"/>
    </row>
  </sheetData>
  <sheetProtection selectLockedCells="1" selectUnlockedCells="1"/>
  <mergeCells count="14">
    <mergeCell ref="A1:V1"/>
    <mergeCell ref="A2:V2"/>
    <mergeCell ref="A5:A6"/>
    <mergeCell ref="B5:B6"/>
    <mergeCell ref="C5:C6"/>
    <mergeCell ref="D5:D6"/>
    <mergeCell ref="A25:C25"/>
    <mergeCell ref="B29:L29"/>
    <mergeCell ref="A19:B19"/>
    <mergeCell ref="A20:C20"/>
    <mergeCell ref="A21:C21"/>
    <mergeCell ref="A22:C22"/>
    <mergeCell ref="A23:C23"/>
    <mergeCell ref="A24:C24"/>
  </mergeCells>
  <pageMargins left="0.70866141732283472" right="0.70866141732283472" top="0.74803149606299213" bottom="0.74803149606299213" header="0.31496062992125984" footer="0.31496062992125984"/>
  <pageSetup paperSize="9" scale="72"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32"/>
  <sheetViews>
    <sheetView showZeros="0" workbookViewId="0">
      <pane ySplit="4" topLeftCell="A5" activePane="bottomLeft" state="frozen"/>
      <selection pane="bottomLeft" activeCell="H13" sqref="H13"/>
    </sheetView>
  </sheetViews>
  <sheetFormatPr defaultRowHeight="12.75" customHeight="1"/>
  <cols>
    <col min="1" max="1" width="3.42578125" customWidth="1"/>
    <col min="2" max="2" width="18.42578125" customWidth="1"/>
    <col min="3" max="3" width="10" customWidth="1"/>
    <col min="5" max="6" width="7" customWidth="1"/>
    <col min="7" max="7" width="6.140625" customWidth="1"/>
    <col min="8" max="8" width="6.5703125" customWidth="1"/>
    <col min="9" max="9" width="6.140625" customWidth="1"/>
    <col min="10" max="11" width="7.42578125" customWidth="1"/>
    <col min="12" max="13" width="6.5703125" customWidth="1"/>
    <col min="14" max="14" width="6.140625" customWidth="1"/>
    <col min="15" max="15" width="7.5703125" customWidth="1"/>
    <col min="16" max="16" width="6.5703125" customWidth="1"/>
    <col min="17" max="17" width="7.5703125" customWidth="1"/>
    <col min="18" max="18" width="7.42578125" customWidth="1"/>
    <col min="19" max="19" width="7.85546875" customWidth="1"/>
    <col min="20" max="20" width="7" customWidth="1"/>
    <col min="21" max="21" width="6.85546875" customWidth="1"/>
    <col min="22" max="22" width="8" customWidth="1"/>
  </cols>
  <sheetData>
    <row r="1" spans="1:22" ht="35.25" customHeight="1">
      <c r="A1" s="403" t="s">
        <v>133</v>
      </c>
      <c r="B1" s="404"/>
      <c r="C1" s="404"/>
      <c r="D1" s="404"/>
      <c r="E1" s="404"/>
      <c r="F1" s="404"/>
      <c r="G1" s="404"/>
      <c r="H1" s="404"/>
      <c r="I1" s="404"/>
      <c r="J1" s="404"/>
      <c r="K1" s="404"/>
      <c r="L1" s="404"/>
      <c r="M1" s="404"/>
      <c r="N1" s="404"/>
      <c r="O1" s="404"/>
      <c r="P1" s="404"/>
      <c r="Q1" s="404"/>
      <c r="R1" s="404"/>
    </row>
    <row r="2" spans="1:22" ht="19.5" customHeight="1" thickBot="1">
      <c r="A2" s="357" t="s">
        <v>134</v>
      </c>
      <c r="B2" s="357"/>
      <c r="C2" s="357"/>
      <c r="D2" s="357"/>
      <c r="E2" s="357"/>
      <c r="F2" s="357"/>
      <c r="G2" s="357"/>
      <c r="H2" s="357"/>
      <c r="I2" s="357"/>
      <c r="J2" s="357"/>
      <c r="K2" s="357"/>
      <c r="L2" s="357"/>
      <c r="M2" s="357"/>
      <c r="N2" s="357"/>
      <c r="O2" s="357"/>
      <c r="P2" s="357"/>
      <c r="Q2" s="357"/>
      <c r="R2" s="357"/>
    </row>
    <row r="3" spans="1:22" ht="120.75" customHeight="1">
      <c r="A3" s="405" t="s">
        <v>3</v>
      </c>
      <c r="B3" s="407" t="s">
        <v>4</v>
      </c>
      <c r="C3" s="409" t="s">
        <v>135</v>
      </c>
      <c r="D3" s="411" t="s">
        <v>6</v>
      </c>
      <c r="E3" s="232" t="s">
        <v>7</v>
      </c>
      <c r="F3" s="232" t="s">
        <v>8</v>
      </c>
      <c r="G3" s="232" t="s">
        <v>9</v>
      </c>
      <c r="H3" s="232" t="s">
        <v>10</v>
      </c>
      <c r="I3" s="232" t="s">
        <v>11</v>
      </c>
      <c r="J3" s="232" t="s">
        <v>12</v>
      </c>
      <c r="K3" s="232" t="s">
        <v>13</v>
      </c>
      <c r="L3" s="232" t="s">
        <v>14</v>
      </c>
      <c r="M3" s="232" t="s">
        <v>15</v>
      </c>
      <c r="N3" s="232" t="s">
        <v>16</v>
      </c>
      <c r="O3" s="232" t="s">
        <v>17</v>
      </c>
      <c r="P3" s="232" t="s">
        <v>18</v>
      </c>
      <c r="Q3" s="232" t="s">
        <v>21</v>
      </c>
      <c r="R3" s="233" t="s">
        <v>22</v>
      </c>
      <c r="S3" s="234" t="s">
        <v>23</v>
      </c>
      <c r="T3" s="235" t="s">
        <v>136</v>
      </c>
      <c r="U3" s="235" t="s">
        <v>25</v>
      </c>
      <c r="V3" s="236" t="s">
        <v>26</v>
      </c>
    </row>
    <row r="4" spans="1:22" ht="29.25" customHeight="1">
      <c r="A4" s="406"/>
      <c r="B4" s="408"/>
      <c r="C4" s="410"/>
      <c r="D4" s="412"/>
      <c r="E4" s="237" t="s">
        <v>27</v>
      </c>
      <c r="F4" s="237" t="s">
        <v>28</v>
      </c>
      <c r="G4" s="237" t="s">
        <v>29</v>
      </c>
      <c r="H4" s="237" t="s">
        <v>30</v>
      </c>
      <c r="I4" s="237" t="s">
        <v>31</v>
      </c>
      <c r="J4" s="237" t="s">
        <v>32</v>
      </c>
      <c r="K4" s="238" t="s">
        <v>33</v>
      </c>
      <c r="L4" s="237" t="s">
        <v>34</v>
      </c>
      <c r="M4" s="237" t="s">
        <v>35</v>
      </c>
      <c r="N4" s="237" t="s">
        <v>36</v>
      </c>
      <c r="O4" s="237" t="s">
        <v>37</v>
      </c>
      <c r="P4" s="237" t="s">
        <v>38</v>
      </c>
      <c r="Q4" s="237" t="s">
        <v>41</v>
      </c>
      <c r="R4" s="239" t="s">
        <v>42</v>
      </c>
      <c r="S4" s="240" t="s">
        <v>43</v>
      </c>
      <c r="T4" s="65" t="s">
        <v>44</v>
      </c>
      <c r="U4" s="241" t="s">
        <v>45</v>
      </c>
      <c r="V4" s="242" t="s">
        <v>137</v>
      </c>
    </row>
    <row r="5" spans="1:22" ht="18.75" customHeight="1">
      <c r="A5" s="243">
        <v>1</v>
      </c>
      <c r="B5" s="244" t="s">
        <v>48</v>
      </c>
      <c r="C5" s="245">
        <v>19121</v>
      </c>
      <c r="D5" s="246">
        <f>SUM(E5:T5)</f>
        <v>88</v>
      </c>
      <c r="E5" s="247">
        <f>'[2]10м (труд) '!E6+'[2]тр сп -ноя'!E6</f>
        <v>3</v>
      </c>
      <c r="F5" s="247">
        <f>'[2]10м (труд) '!F6+'[2]тр сп -ноя'!F6</f>
        <v>13</v>
      </c>
      <c r="G5" s="247">
        <f>'[2]10м (труд) '!G6+'[2]тр сп -ноя'!G6</f>
        <v>0</v>
      </c>
      <c r="H5" s="247">
        <f>'[2]10м (труд) '!H6+'[2]тр сп -ноя'!H6</f>
        <v>2</v>
      </c>
      <c r="I5" s="247">
        <f>'[2]10м (труд) '!I6+'[2]тр сп -ноя'!I6</f>
        <v>0</v>
      </c>
      <c r="J5" s="247">
        <f>'[2]10м (труд) '!J6+'[2]тр сп -ноя'!J6</f>
        <v>0</v>
      </c>
      <c r="K5" s="247">
        <f>'[2]10м (труд) '!K6+'[2]тр сп -ноя'!K6</f>
        <v>15</v>
      </c>
      <c r="L5" s="247">
        <f>'[2]10м (труд) '!L6+'[2]тр сп -ноя'!L6</f>
        <v>2</v>
      </c>
      <c r="M5" s="247">
        <f>'[2]10м (труд) '!M6+'[2]тр сп -ноя'!M6</f>
        <v>3</v>
      </c>
      <c r="N5" s="247">
        <f>'[2]10м (труд) '!N6+'[2]тр сп -ноя'!N6</f>
        <v>0</v>
      </c>
      <c r="O5" s="247">
        <f>'[2]10м (труд) '!O6+'[2]тр сп -ноя'!O6</f>
        <v>0</v>
      </c>
      <c r="P5" s="247">
        <f>'[2]10м (труд) '!P6+'[2]тр сп -ноя'!P6</f>
        <v>0</v>
      </c>
      <c r="Q5" s="247">
        <f>'[2]10м (труд) '!Q6+'[2]тр сп -ноя'!Q6</f>
        <v>0</v>
      </c>
      <c r="R5" s="247">
        <v>6</v>
      </c>
      <c r="S5" s="247">
        <f>'[2]10м (труд) '!S6+'[2]тр сп -ноя'!S6</f>
        <v>30</v>
      </c>
      <c r="T5" s="247">
        <f>'[2]10м (труд) '!T6+'[2]тр сп -ноя'!T6</f>
        <v>14</v>
      </c>
      <c r="U5" s="247">
        <f>'[2]10м (труд) '!U6+'[2]тр сп -ноя'!U6</f>
        <v>0</v>
      </c>
      <c r="V5" s="247">
        <f>'[2]10м (труд) '!V6+'[2]тр сп -ноя'!V6</f>
        <v>2</v>
      </c>
    </row>
    <row r="6" spans="1:22" ht="18.75" customHeight="1">
      <c r="A6" s="243">
        <v>2</v>
      </c>
      <c r="B6" s="244" t="s">
        <v>49</v>
      </c>
      <c r="C6" s="245">
        <v>4204</v>
      </c>
      <c r="D6" s="248">
        <f t="shared" ref="D6:D16" si="0">SUM(E6:T6)</f>
        <v>38</v>
      </c>
      <c r="E6" s="247">
        <f>'[2]10м (труд) '!E7+'[2]тр сп -ноя'!E7</f>
        <v>3</v>
      </c>
      <c r="F6" s="247">
        <f>'[2]10м (труд) '!F7+'[2]тр сп -ноя'!F7</f>
        <v>4</v>
      </c>
      <c r="G6" s="247">
        <f>'[2]10м (труд) '!G7+'[2]тр сп -ноя'!G7</f>
        <v>0</v>
      </c>
      <c r="H6" s="247">
        <f>'[2]10м (труд) '!H7+'[2]тр сп -ноя'!H7</f>
        <v>0</v>
      </c>
      <c r="I6" s="247">
        <f>'[2]10м (труд) '!I7+'[2]тр сп -ноя'!I7</f>
        <v>0</v>
      </c>
      <c r="J6" s="247">
        <f>'[2]10м (труд) '!J7+'[2]тр сп -ноя'!J7</f>
        <v>0</v>
      </c>
      <c r="K6" s="247">
        <f>'[2]10м (труд) '!K7+'[2]тр сп -ноя'!K7</f>
        <v>8</v>
      </c>
      <c r="L6" s="247">
        <f>'[2]10м (труд) '!L7+'[2]тр сп -ноя'!L7</f>
        <v>1</v>
      </c>
      <c r="M6" s="247">
        <f>'[2]10м (труд) '!M7+'[2]тр сп -ноя'!M7</f>
        <v>0</v>
      </c>
      <c r="N6" s="247">
        <f>'[2]10м (труд) '!N7+'[2]тр сп -ноя'!N7</f>
        <v>0</v>
      </c>
      <c r="O6" s="247">
        <f>'[2]10м (труд) '!O7+'[2]тр сп -ноя'!O7</f>
        <v>0</v>
      </c>
      <c r="P6" s="247">
        <f>'[2]10м (труд) '!P7+'[2]тр сп -ноя'!P7</f>
        <v>0</v>
      </c>
      <c r="Q6" s="247">
        <f>'[2]10м (труд) '!Q7+'[2]тр сп -ноя'!Q7</f>
        <v>0</v>
      </c>
      <c r="R6" s="247">
        <f>'[2]10м (труд) '!R7+'[2]тр сп -ноя'!R7</f>
        <v>2</v>
      </c>
      <c r="S6" s="247">
        <f>'[2]10м (труд) '!S7+'[2]тр сп -ноя'!S7</f>
        <v>13</v>
      </c>
      <c r="T6" s="247">
        <f>'[2]10м (труд) '!T7+'[2]тр сп -ноя'!T7</f>
        <v>7</v>
      </c>
      <c r="U6" s="247">
        <f>'[2]10м (труд) '!U7+'[2]тр сп -ноя'!U7</f>
        <v>1</v>
      </c>
      <c r="V6" s="247">
        <f>'[2]10м (труд) '!V7+'[2]тр сп -ноя'!V7</f>
        <v>1</v>
      </c>
    </row>
    <row r="7" spans="1:22" ht="18.75" customHeight="1">
      <c r="A7" s="243">
        <v>3</v>
      </c>
      <c r="B7" s="244" t="s">
        <v>50</v>
      </c>
      <c r="C7" s="245">
        <v>6347</v>
      </c>
      <c r="D7" s="246">
        <f t="shared" si="0"/>
        <v>55</v>
      </c>
      <c r="E7" s="247">
        <f>'[2]10м (труд) '!E8+'[2]тр сп -ноя'!E8</f>
        <v>3</v>
      </c>
      <c r="F7" s="247">
        <f>'[2]10м (труд) '!F8+'[2]тр сп -ноя'!F8</f>
        <v>7</v>
      </c>
      <c r="G7" s="247">
        <f>'[2]10м (труд) '!G8+'[2]тр сп -ноя'!G8</f>
        <v>0</v>
      </c>
      <c r="H7" s="247">
        <f>'[2]10м (труд) '!H8+'[2]тр сп -ноя'!H8</f>
        <v>0</v>
      </c>
      <c r="I7" s="247">
        <f>'[2]10м (труд) '!I8+'[2]тр сп -ноя'!I8</f>
        <v>0</v>
      </c>
      <c r="J7" s="247">
        <f>'[2]10м (труд) '!J8+'[2]тр сп -ноя'!J8</f>
        <v>5</v>
      </c>
      <c r="K7" s="247">
        <v>11</v>
      </c>
      <c r="L7" s="247">
        <f>'[2]10м (труд) '!L8+'[2]тр сп -ноя'!L8</f>
        <v>3</v>
      </c>
      <c r="M7" s="247">
        <v>5</v>
      </c>
      <c r="N7" s="247">
        <f>'[2]10м (труд) '!N8+'[2]тр сп -ноя'!N8</f>
        <v>0</v>
      </c>
      <c r="O7" s="247">
        <f>'[2]10м (труд) '!O8+'[2]тр сп -ноя'!O8</f>
        <v>0</v>
      </c>
      <c r="P7" s="247">
        <f>'[2]10м (труд) '!P8+'[2]тр сп -ноя'!P8</f>
        <v>0</v>
      </c>
      <c r="Q7" s="247">
        <f>'[2]10м (труд) '!Q8+'[2]тр сп -ноя'!Q8</f>
        <v>0</v>
      </c>
      <c r="R7" s="247">
        <f>'[2]10м (труд) '!R8+'[2]тр сп -ноя'!R8</f>
        <v>1</v>
      </c>
      <c r="S7" s="247">
        <f>'[2]10м (труд) '!S8+'[2]тр сп -ноя'!S8</f>
        <v>16</v>
      </c>
      <c r="T7" s="247">
        <f>'[2]10м (труд) '!T8+'[2]тр сп -ноя'!T8</f>
        <v>4</v>
      </c>
      <c r="U7" s="247">
        <f>'[2]10м (труд) '!U8+'[2]тр сп -ноя'!U8</f>
        <v>0</v>
      </c>
      <c r="V7" s="247">
        <f>'[2]10м (труд) '!V8+'[2]тр сп -ноя'!V8</f>
        <v>3</v>
      </c>
    </row>
    <row r="8" spans="1:22" ht="18.75" customHeight="1">
      <c r="A8" s="243">
        <v>4</v>
      </c>
      <c r="B8" s="244" t="s">
        <v>51</v>
      </c>
      <c r="C8" s="245">
        <v>6973</v>
      </c>
      <c r="D8" s="248">
        <f t="shared" si="0"/>
        <v>34</v>
      </c>
      <c r="E8" s="247">
        <f>'[2]10м (труд) '!E9+'[2]тр сп -ноя'!E9</f>
        <v>2</v>
      </c>
      <c r="F8" s="247">
        <f>'[2]10м (труд) '!F9+'[2]тр сп -ноя'!F9</f>
        <v>0</v>
      </c>
      <c r="G8" s="247">
        <f>'[2]10м (труд) '!G9+'[2]тр сп -ноя'!G9</f>
        <v>0</v>
      </c>
      <c r="H8" s="247">
        <f>'[2]10м (труд) '!H9+'[2]тр сп -ноя'!H9</f>
        <v>0</v>
      </c>
      <c r="I8" s="247">
        <f>'[2]10м (труд) '!I9+'[2]тр сп -ноя'!I9</f>
        <v>0</v>
      </c>
      <c r="J8" s="247">
        <f>'[2]10м (труд) '!J9+'[2]тр сп -ноя'!J9</f>
        <v>3</v>
      </c>
      <c r="K8" s="247">
        <f>'[2]10м (труд) '!K9+'[2]тр сп -ноя'!K9</f>
        <v>9</v>
      </c>
      <c r="L8" s="247">
        <f>'[2]10м (труд) '!L9+'[2]тр сп -ноя'!L9</f>
        <v>1</v>
      </c>
      <c r="M8" s="247">
        <f>'[2]10м (труд) '!M9+'[2]тр сп -ноя'!M9</f>
        <v>3</v>
      </c>
      <c r="N8" s="247">
        <f>'[2]10м (труд) '!N9+'[2]тр сп -ноя'!N9</f>
        <v>0</v>
      </c>
      <c r="O8" s="247">
        <f>'[2]10м (труд) '!O9+'[2]тр сп -ноя'!O9</f>
        <v>0</v>
      </c>
      <c r="P8" s="247">
        <f>'[2]10м (труд) '!P9+'[2]тр сп -ноя'!P9</f>
        <v>0</v>
      </c>
      <c r="Q8" s="247">
        <f>'[2]10м (труд) '!Q9+'[2]тр сп -ноя'!Q9</f>
        <v>0</v>
      </c>
      <c r="R8" s="247">
        <f>'[2]10м (труд) '!R9+'[2]тр сп -ноя'!R9</f>
        <v>1</v>
      </c>
      <c r="S8" s="247">
        <f>'[2]10м (труд) '!S9+'[2]тр сп -ноя'!S9</f>
        <v>12</v>
      </c>
      <c r="T8" s="247">
        <f>'[2]10м (труд) '!T9+'[2]тр сп -ноя'!T9</f>
        <v>3</v>
      </c>
      <c r="U8" s="247">
        <f>'[2]10м (труд) '!U9+'[2]тр сп -ноя'!U9</f>
        <v>0</v>
      </c>
      <c r="V8" s="247">
        <f>'[2]10м (труд) '!V9+'[2]тр сп -ноя'!V9</f>
        <v>2</v>
      </c>
    </row>
    <row r="9" spans="1:22" ht="18.75" customHeight="1">
      <c r="A9" s="249">
        <v>5</v>
      </c>
      <c r="B9" s="244" t="s">
        <v>52</v>
      </c>
      <c r="C9" s="245">
        <v>7188</v>
      </c>
      <c r="D9" s="248">
        <f t="shared" si="0"/>
        <v>61</v>
      </c>
      <c r="E9" s="247">
        <f>'[2]10м (труд) '!E10+'[2]тр сп -ноя'!E10</f>
        <v>1</v>
      </c>
      <c r="F9" s="247">
        <f>'[2]10м (труд) '!F10+'[2]тр сп -ноя'!F10</f>
        <v>11</v>
      </c>
      <c r="G9" s="247">
        <f>'[2]10м (труд) '!G10+'[2]тр сп -ноя'!G10</f>
        <v>0</v>
      </c>
      <c r="H9" s="247">
        <f>'[2]10м (труд) '!H10+'[2]тр сп -ноя'!H10</f>
        <v>0</v>
      </c>
      <c r="I9" s="247">
        <f>'[2]10м (труд) '!I10+'[2]тр сп -ноя'!I10</f>
        <v>0</v>
      </c>
      <c r="J9" s="247">
        <f>'[2]10м (труд) '!J10+'[2]тр сп -ноя'!J10</f>
        <v>6</v>
      </c>
      <c r="K9" s="247">
        <f>'[2]10м (труд) '!K10+'[2]тр сп -ноя'!K10</f>
        <v>13</v>
      </c>
      <c r="L9" s="247">
        <f>'[2]10м (труд) '!L10+'[2]тр сп -ноя'!L10</f>
        <v>2</v>
      </c>
      <c r="M9" s="247">
        <f>'[2]10м (труд) '!M10+'[2]тр сп -ноя'!M10</f>
        <v>5</v>
      </c>
      <c r="N9" s="247">
        <f>'[2]10м (труд) '!N10+'[2]тр сп -ноя'!N10</f>
        <v>0</v>
      </c>
      <c r="O9" s="247">
        <f>'[2]10м (труд) '!O10+'[2]тр сп -ноя'!O10</f>
        <v>0</v>
      </c>
      <c r="P9" s="247">
        <f>'[2]10м (труд) '!P10+'[2]тр сп -ноя'!P10</f>
        <v>0</v>
      </c>
      <c r="Q9" s="247">
        <f>'[2]10м (труд) '!Q10+'[2]тр сп -ноя'!Q10</f>
        <v>0</v>
      </c>
      <c r="R9" s="247">
        <f>'[2]10м (труд) '!R10+'[2]тр сп -ноя'!R10</f>
        <v>4</v>
      </c>
      <c r="S9" s="247">
        <f>'[2]10м (труд) '!S10+'[2]тр сп -ноя'!S10</f>
        <v>18</v>
      </c>
      <c r="T9" s="247">
        <f>'[2]10м (труд) '!T10+'[2]тр сп -ноя'!T10</f>
        <v>1</v>
      </c>
      <c r="U9" s="247">
        <f>'[2]10м (труд) '!U10+'[2]тр сп -ноя'!U10</f>
        <v>1</v>
      </c>
      <c r="V9" s="247">
        <f>'[2]10м (труд) '!V10+'[2]тр сп -ноя'!V10</f>
        <v>0</v>
      </c>
    </row>
    <row r="10" spans="1:22" ht="18.75" customHeight="1">
      <c r="A10" s="243">
        <v>6</v>
      </c>
      <c r="B10" s="244" t="s">
        <v>53</v>
      </c>
      <c r="C10" s="245">
        <v>6127</v>
      </c>
      <c r="D10" s="246">
        <f t="shared" si="0"/>
        <v>47</v>
      </c>
      <c r="E10" s="247">
        <f>'[2]10м (труд) '!E11+'[2]тр сп -ноя'!E11</f>
        <v>1</v>
      </c>
      <c r="F10" s="247">
        <f>'[2]10м (труд) '!F11+'[2]тр сп -ноя'!F11</f>
        <v>3</v>
      </c>
      <c r="G10" s="247">
        <f>'[2]10м (труд) '!G11+'[2]тр сп -ноя'!G11</f>
        <v>0</v>
      </c>
      <c r="H10" s="247">
        <f>'[2]10м (труд) '!H11+'[2]тр сп -ноя'!H11</f>
        <v>0</v>
      </c>
      <c r="I10" s="247">
        <f>'[2]10м (труд) '!I11+'[2]тр сп -ноя'!I11</f>
        <v>0</v>
      </c>
      <c r="J10" s="247">
        <f>'[2]10м (труд) '!J11+'[2]тр сп -ноя'!J11</f>
        <v>0</v>
      </c>
      <c r="K10" s="247">
        <v>14</v>
      </c>
      <c r="L10" s="247">
        <f>'[2]10м (труд) '!L11+'[2]тр сп -ноя'!L11</f>
        <v>3</v>
      </c>
      <c r="M10" s="247">
        <f>'[2]10м (труд) '!M11+'[2]тр сп -ноя'!M11</f>
        <v>4</v>
      </c>
      <c r="N10" s="247">
        <f>'[2]10м (труд) '!N11+'[2]тр сп -ноя'!N11</f>
        <v>0</v>
      </c>
      <c r="O10" s="247">
        <f>'[2]10м (труд) '!O11+'[2]тр сп -ноя'!O11</f>
        <v>0</v>
      </c>
      <c r="P10" s="247">
        <f>'[2]10м (труд) '!P11+'[2]тр сп -ноя'!P11</f>
        <v>0</v>
      </c>
      <c r="Q10" s="247">
        <f>'[2]10м (труд) '!Q11+'[2]тр сп -ноя'!Q11</f>
        <v>0</v>
      </c>
      <c r="R10" s="247">
        <f>'[2]10м (труд) '!R11+'[2]тр сп -ноя'!R11</f>
        <v>4</v>
      </c>
      <c r="S10" s="247">
        <f>'[2]10м (труд) '!S11+'[2]тр сп -ноя'!S11</f>
        <v>13</v>
      </c>
      <c r="T10" s="247">
        <f>'[2]10м (труд) '!T11+'[2]тр сп -ноя'!T11</f>
        <v>5</v>
      </c>
      <c r="U10" s="247">
        <f>'[2]10м (труд) '!U11+'[2]тр сп -ноя'!U11</f>
        <v>0</v>
      </c>
      <c r="V10" s="247">
        <f>'[2]10м (труд) '!V11+'[2]тр сп -ноя'!V11</f>
        <v>1</v>
      </c>
    </row>
    <row r="11" spans="1:22" ht="18.75" customHeight="1">
      <c r="A11" s="243">
        <v>7</v>
      </c>
      <c r="B11" s="244" t="s">
        <v>54</v>
      </c>
      <c r="C11" s="245">
        <v>10249</v>
      </c>
      <c r="D11" s="248">
        <f t="shared" si="0"/>
        <v>64</v>
      </c>
      <c r="E11" s="247">
        <f>'[2]10м (труд) '!E12+'[2]тр сп -ноя'!E12</f>
        <v>0</v>
      </c>
      <c r="F11" s="247">
        <f>'[2]10м (труд) '!F12+'[2]тр сп -ноя'!F12</f>
        <v>2</v>
      </c>
      <c r="G11" s="247">
        <f>'[2]10м (труд) '!G12+'[2]тр сп -ноя'!G12</f>
        <v>0</v>
      </c>
      <c r="H11" s="247">
        <f>'[2]10м (труд) '!H12+'[2]тр сп -ноя'!H12</f>
        <v>0</v>
      </c>
      <c r="I11" s="247">
        <f>'[2]10м (труд) '!I12+'[2]тр сп -ноя'!I12</f>
        <v>0</v>
      </c>
      <c r="J11" s="247">
        <f>'[2]10м (труд) '!J12+'[2]тр сп -ноя'!J12</f>
        <v>0</v>
      </c>
      <c r="K11" s="247">
        <f>'[2]10м (труд) '!K12+'[2]тр сп -ноя'!K12</f>
        <v>23</v>
      </c>
      <c r="L11" s="247">
        <f>'[2]10м (труд) '!L12+'[2]тр сп -ноя'!L12</f>
        <v>0</v>
      </c>
      <c r="M11" s="247">
        <f>'[2]10м (труд) '!M12+'[2]тр сп -ноя'!M12</f>
        <v>2</v>
      </c>
      <c r="N11" s="247">
        <f>'[2]10м (труд) '!N12+'[2]тр сп -ноя'!N12</f>
        <v>0</v>
      </c>
      <c r="O11" s="247">
        <f>'[2]10м (труд) '!O12+'[2]тр сп -ноя'!O12</f>
        <v>0</v>
      </c>
      <c r="P11" s="247">
        <f>'[2]10м (труд) '!P12+'[2]тр сп -ноя'!P12</f>
        <v>0</v>
      </c>
      <c r="Q11" s="247">
        <f>'[2]10м (труд) '!Q12+'[2]тр сп -ноя'!Q12</f>
        <v>0</v>
      </c>
      <c r="R11" s="247">
        <f>'[2]10м (труд) '!R12+'[2]тр сп -ноя'!R12</f>
        <v>0</v>
      </c>
      <c r="S11" s="247">
        <f>'[2]10м (труд) '!S12+'[2]тр сп -ноя'!S12</f>
        <v>29</v>
      </c>
      <c r="T11" s="247">
        <f>'[2]10м (труд) '!T12+'[2]тр сп -ноя'!T12</f>
        <v>8</v>
      </c>
      <c r="U11" s="247">
        <f>'[2]10м (труд) '!U12+'[2]тр сп -ноя'!U12</f>
        <v>0</v>
      </c>
      <c r="V11" s="247">
        <f>'[2]10м (труд) '!V12+'[2]тр сп -ноя'!V12</f>
        <v>0</v>
      </c>
    </row>
    <row r="12" spans="1:22" ht="18.75" customHeight="1">
      <c r="A12" s="250">
        <v>8</v>
      </c>
      <c r="B12" s="244" t="s">
        <v>55</v>
      </c>
      <c r="C12" s="245">
        <v>7422</v>
      </c>
      <c r="D12" s="246">
        <f t="shared" si="0"/>
        <v>58</v>
      </c>
      <c r="E12" s="247">
        <f>'[2]10м (труд) '!E13+'[2]тр сп -ноя'!E13</f>
        <v>2</v>
      </c>
      <c r="F12" s="247">
        <f>'[2]10м (труд) '!F13+'[2]тр сп -ноя'!F13</f>
        <v>6</v>
      </c>
      <c r="G12" s="247">
        <f>'[2]10м (труд) '!G13+'[2]тр сп -ноя'!G13</f>
        <v>0</v>
      </c>
      <c r="H12" s="247">
        <f>'[2]10м (труд) '!H13+'[2]тр сп -ноя'!H13</f>
        <v>1</v>
      </c>
      <c r="I12" s="247">
        <f>'[2]10м (труд) '!I13+'[2]тр сп -ноя'!I13</f>
        <v>0</v>
      </c>
      <c r="J12" s="247">
        <f>'[2]10м (труд) '!J13+'[2]тр сп -ноя'!J13</f>
        <v>0</v>
      </c>
      <c r="K12" s="247">
        <f>'[2]10м (труд) '!K13+'[2]тр сп -ноя'!K13</f>
        <v>16</v>
      </c>
      <c r="L12" s="247">
        <f>'[2]10м (труд) '!L13+'[2]тр сп -ноя'!L13</f>
        <v>0</v>
      </c>
      <c r="M12" s="247">
        <f>'[2]10м (труд) '!M13+'[2]тр сп -ноя'!M13</f>
        <v>1</v>
      </c>
      <c r="N12" s="247">
        <f>'[2]10м (труд) '!N13+'[2]тр сп -ноя'!N13</f>
        <v>0</v>
      </c>
      <c r="O12" s="247">
        <f>'[2]10м (труд) '!O13+'[2]тр сп -ноя'!O13</f>
        <v>0</v>
      </c>
      <c r="P12" s="247">
        <f>'[2]10м (труд) '!P13+'[2]тр сп -ноя'!P13</f>
        <v>0</v>
      </c>
      <c r="Q12" s="247">
        <f>'[2]10м (труд) '!Q13+'[2]тр сп -ноя'!Q13</f>
        <v>0</v>
      </c>
      <c r="R12" s="247">
        <f>'[2]10м (труд) '!R13+'[2]тр сп -ноя'!R13</f>
        <v>1</v>
      </c>
      <c r="S12" s="247">
        <f>'[2]10м (труд) '!S13+'[2]тр сп -ноя'!S13</f>
        <v>25</v>
      </c>
      <c r="T12" s="247">
        <f>'[2]10м (труд) '!T13+'[2]тр сп -ноя'!T13</f>
        <v>6</v>
      </c>
      <c r="U12" s="247">
        <f>'[2]10м (труд) '!U13+'[2]тр сп -ноя'!U13</f>
        <v>0</v>
      </c>
      <c r="V12" s="247">
        <f>'[2]10м (труд) '!V13+'[2]тр сп -ноя'!V13</f>
        <v>1</v>
      </c>
    </row>
    <row r="13" spans="1:22" ht="18.75" customHeight="1">
      <c r="A13" s="243">
        <v>9</v>
      </c>
      <c r="B13" s="244" t="s">
        <v>56</v>
      </c>
      <c r="C13" s="245">
        <v>8523</v>
      </c>
      <c r="D13" s="246">
        <f t="shared" si="0"/>
        <v>73</v>
      </c>
      <c r="E13" s="247">
        <f>'[2]10м (труд) '!E14+'[2]тр сп -ноя'!E14</f>
        <v>0</v>
      </c>
      <c r="F13" s="247">
        <f>'[2]10м (труд) '!F14+'[2]тр сп -ноя'!F14</f>
        <v>8</v>
      </c>
      <c r="G13" s="247">
        <f>'[2]10м (труд) '!G14+'[2]тр сп -ноя'!G14</f>
        <v>0</v>
      </c>
      <c r="H13" s="247">
        <f>'[2]10м (труд) '!H14+'[2]тр сп -ноя'!H14</f>
        <v>0</v>
      </c>
      <c r="I13" s="247">
        <f>'[2]10м (труд) '!I14+'[2]тр сп -ноя'!I14</f>
        <v>0</v>
      </c>
      <c r="J13" s="247">
        <f>'[2]10м (труд) '!J14+'[2]тр сп -ноя'!J14</f>
        <v>2</v>
      </c>
      <c r="K13" s="247">
        <f>'[2]10м (труд) '!K14+'[2]тр сп -ноя'!K14</f>
        <v>18</v>
      </c>
      <c r="L13" s="247">
        <f>'[2]10м (труд) '!L14+'[2]тр сп -ноя'!L14</f>
        <v>2</v>
      </c>
      <c r="M13" s="247">
        <f>'[2]10м (труд) '!M14+'[2]тр сп -ноя'!M14</f>
        <v>5</v>
      </c>
      <c r="N13" s="247">
        <f>'[2]10м (труд) '!N14+'[2]тр сп -ноя'!N14</f>
        <v>0</v>
      </c>
      <c r="O13" s="247">
        <f>'[2]10м (труд) '!O14+'[2]тр сп -ноя'!O14</f>
        <v>0</v>
      </c>
      <c r="P13" s="247">
        <f>'[2]10м (труд) '!P14+'[2]тр сп -ноя'!P14</f>
        <v>0</v>
      </c>
      <c r="Q13" s="247">
        <f>'[2]10м (труд) '!Q14+'[2]тр сп -ноя'!Q14</f>
        <v>0</v>
      </c>
      <c r="R13" s="247">
        <f>'[2]10м (труд) '!R14+'[2]тр сп -ноя'!R14</f>
        <v>3</v>
      </c>
      <c r="S13" s="247">
        <f>'[2]10м (труд) '!S14+'[2]тр сп -ноя'!S14</f>
        <v>29</v>
      </c>
      <c r="T13" s="247">
        <f>'[2]10м (труд) '!T14+'[2]тр сп -ноя'!T14</f>
        <v>6</v>
      </c>
      <c r="U13" s="247">
        <f>'[2]10м (труд) '!U14+'[2]тр сп -ноя'!U14</f>
        <v>0</v>
      </c>
      <c r="V13" s="247">
        <f>'[2]10м (труд) '!V14+'[2]тр сп -ноя'!V14</f>
        <v>0</v>
      </c>
    </row>
    <row r="14" spans="1:22" ht="18.75" customHeight="1">
      <c r="A14" s="243">
        <v>10</v>
      </c>
      <c r="B14" s="251" t="s">
        <v>57</v>
      </c>
      <c r="C14" s="245">
        <v>5567</v>
      </c>
      <c r="D14" s="246">
        <f t="shared" si="0"/>
        <v>33</v>
      </c>
      <c r="E14" s="247">
        <f>'[2]10м (труд) '!E15+'[2]тр сп -ноя'!E15</f>
        <v>1</v>
      </c>
      <c r="F14" s="247">
        <f>'[2]10м (труд) '!F15+'[2]тр сп -ноя'!F15</f>
        <v>2</v>
      </c>
      <c r="G14" s="247">
        <f>'[2]10м (труд) '!G15+'[2]тр сп -ноя'!G15</f>
        <v>0</v>
      </c>
      <c r="H14" s="247">
        <f>'[2]10м (труд) '!H15+'[2]тр сп -ноя'!H15</f>
        <v>0</v>
      </c>
      <c r="I14" s="247">
        <f>'[2]10м (труд) '!I15+'[2]тр сп -ноя'!I15</f>
        <v>0</v>
      </c>
      <c r="J14" s="247">
        <f>'[2]10м (труд) '!J15+'[2]тр сп -ноя'!J15</f>
        <v>0</v>
      </c>
      <c r="K14" s="247">
        <f>'[2]10м (труд) '!K15+'[2]тр сп -ноя'!K15</f>
        <v>9</v>
      </c>
      <c r="L14" s="247">
        <f>'[2]10м (труд) '!L15+'[2]тр сп -ноя'!L15</f>
        <v>0</v>
      </c>
      <c r="M14" s="247">
        <f>'[2]10м (труд) '!M15+'[2]тр сп -ноя'!M15</f>
        <v>2</v>
      </c>
      <c r="N14" s="247">
        <f>'[2]10м (труд) '!N15+'[2]тр сп -ноя'!N15</f>
        <v>0</v>
      </c>
      <c r="O14" s="247">
        <f>'[2]10м (труд) '!O15+'[2]тр сп -ноя'!O15</f>
        <v>0</v>
      </c>
      <c r="P14" s="247">
        <f>'[2]10м (труд) '!P15+'[2]тр сп -ноя'!P15</f>
        <v>1</v>
      </c>
      <c r="Q14" s="247">
        <f>'[2]10м (труд) '!Q15+'[2]тр сп -ноя'!Q15</f>
        <v>0</v>
      </c>
      <c r="R14" s="247">
        <f>'[2]10м (труд) '!R15+'[2]тр сп -ноя'!R15</f>
        <v>2</v>
      </c>
      <c r="S14" s="247">
        <f>'[2]10м (труд) '!S15+'[2]тр сп -ноя'!S15</f>
        <v>8</v>
      </c>
      <c r="T14" s="247">
        <f>'[2]10м (труд) '!T15+'[2]тр сп -ноя'!T15</f>
        <v>8</v>
      </c>
      <c r="U14" s="247">
        <f>'[2]10м (труд) '!U15+'[2]тр сп -ноя'!U15</f>
        <v>0</v>
      </c>
      <c r="V14" s="247">
        <f>'[2]10м (труд) '!V15+'[2]тр сп -ноя'!V15</f>
        <v>1</v>
      </c>
    </row>
    <row r="15" spans="1:22" ht="18.75" customHeight="1">
      <c r="A15" s="252" t="s">
        <v>58</v>
      </c>
      <c r="B15" s="253" t="s">
        <v>59</v>
      </c>
      <c r="C15" s="254">
        <f>SUM(C5:C14)</f>
        <v>81721</v>
      </c>
      <c r="D15" s="255">
        <f t="shared" ref="D15:R15" si="1">SUM(D5:D14)</f>
        <v>551</v>
      </c>
      <c r="E15" s="255">
        <f t="shared" si="1"/>
        <v>16</v>
      </c>
      <c r="F15" s="255">
        <f>SUM(F5:F14)</f>
        <v>56</v>
      </c>
      <c r="G15" s="255">
        <f t="shared" si="1"/>
        <v>0</v>
      </c>
      <c r="H15" s="255">
        <f t="shared" si="1"/>
        <v>3</v>
      </c>
      <c r="I15" s="255">
        <f t="shared" si="1"/>
        <v>0</v>
      </c>
      <c r="J15" s="255">
        <f t="shared" si="1"/>
        <v>16</v>
      </c>
      <c r="K15" s="255">
        <f t="shared" si="1"/>
        <v>136</v>
      </c>
      <c r="L15" s="255">
        <f t="shared" si="1"/>
        <v>14</v>
      </c>
      <c r="M15" s="255">
        <f t="shared" si="1"/>
        <v>30</v>
      </c>
      <c r="N15" s="255">
        <f t="shared" si="1"/>
        <v>0</v>
      </c>
      <c r="O15" s="255">
        <f t="shared" si="1"/>
        <v>0</v>
      </c>
      <c r="P15" s="255">
        <f t="shared" si="1"/>
        <v>1</v>
      </c>
      <c r="Q15" s="255">
        <f t="shared" si="1"/>
        <v>0</v>
      </c>
      <c r="R15" s="256">
        <f t="shared" si="1"/>
        <v>24</v>
      </c>
      <c r="S15" s="252">
        <f>SUM(S5:S14)</f>
        <v>193</v>
      </c>
      <c r="T15" s="257">
        <f>SUM(T5:T14)</f>
        <v>62</v>
      </c>
      <c r="U15" s="258">
        <f>SUM(U5:U14)</f>
        <v>2</v>
      </c>
      <c r="V15" s="258">
        <f>SUM(V5:V14)</f>
        <v>11</v>
      </c>
    </row>
    <row r="16" spans="1:22" ht="26.25" customHeight="1">
      <c r="A16" s="243">
        <v>11</v>
      </c>
      <c r="B16" s="259" t="s">
        <v>60</v>
      </c>
      <c r="C16" s="260">
        <v>37494</v>
      </c>
      <c r="D16" s="246">
        <f t="shared" si="0"/>
        <v>167</v>
      </c>
      <c r="E16" s="247">
        <f>'[2]10м (труд) '!E17+'[2]тр сп -ноя'!E17</f>
        <v>12</v>
      </c>
      <c r="F16" s="247">
        <f>'[2]10м (труд) '!F17+'[2]тр сп -ноя'!F17</f>
        <v>15</v>
      </c>
      <c r="G16" s="247">
        <f>'[2]10м (труд) '!G17+'[2]тр сп -ноя'!G17</f>
        <v>0</v>
      </c>
      <c r="H16" s="247">
        <f>'[2]10м (труд) '!H17+'[2]тр сп -ноя'!H17</f>
        <v>4</v>
      </c>
      <c r="I16" s="247">
        <f>'[2]10м (труд) '!I17+'[2]тр сп -ноя'!I17</f>
        <v>0</v>
      </c>
      <c r="J16" s="247">
        <f>'[2]10м (труд) '!J17+'[2]тр сп -ноя'!J17</f>
        <v>2</v>
      </c>
      <c r="K16" s="247">
        <f>'[2]10м (труд) '!K17+'[2]тр сп -ноя'!K17</f>
        <v>41</v>
      </c>
      <c r="L16" s="247">
        <f>'[2]10м (труд) '!L17+'[2]тр сп -ноя'!L17</f>
        <v>6</v>
      </c>
      <c r="M16" s="247">
        <f>'[2]10м (труд) '!M17+'[2]тр сп -ноя'!M17</f>
        <v>6</v>
      </c>
      <c r="N16" s="247">
        <f>'[2]10м (труд) '!N17+'[2]тр сп -ноя'!N17</f>
        <v>0</v>
      </c>
      <c r="O16" s="247">
        <f>'[2]10м (труд) '!O17+'[2]тр сп -ноя'!O17</f>
        <v>1</v>
      </c>
      <c r="P16" s="247">
        <f>'[2]10м (труд) '!P17+'[2]тр сп -ноя'!P17</f>
        <v>0</v>
      </c>
      <c r="Q16" s="247">
        <f>'[2]10м (труд) '!Q17+'[2]тр сп -ноя'!Q17</f>
        <v>1</v>
      </c>
      <c r="R16" s="247">
        <v>7</v>
      </c>
      <c r="S16" s="247">
        <f>'[2]10м (труд) '!S17+'[2]тр сп -ноя'!S17</f>
        <v>47</v>
      </c>
      <c r="T16" s="247">
        <f>'[2]10м (труд) '!T17+'[2]тр сп -ноя'!T17</f>
        <v>25</v>
      </c>
      <c r="U16" s="247">
        <f>'[2]10м (труд) '!U17+'[2]тр сп -ноя'!U17</f>
        <v>3</v>
      </c>
      <c r="V16" s="247">
        <f>'[2]10м (труд) '!V17+'[2]тр сп -ноя'!V17</f>
        <v>2</v>
      </c>
    </row>
    <row r="17" spans="1:22" ht="26.25" customHeight="1">
      <c r="A17" s="261" t="s">
        <v>73</v>
      </c>
      <c r="B17" s="253" t="s">
        <v>138</v>
      </c>
      <c r="C17" s="262">
        <f>C15+C16</f>
        <v>119215</v>
      </c>
      <c r="D17" s="246">
        <f>D15+D16</f>
        <v>718</v>
      </c>
      <c r="E17" s="263">
        <f t="shared" ref="E17:V17" si="2">E15+E16</f>
        <v>28</v>
      </c>
      <c r="F17" s="263">
        <f>F15+F16</f>
        <v>71</v>
      </c>
      <c r="G17" s="263">
        <f t="shared" si="2"/>
        <v>0</v>
      </c>
      <c r="H17" s="263">
        <f t="shared" si="2"/>
        <v>7</v>
      </c>
      <c r="I17" s="263">
        <f t="shared" si="2"/>
        <v>0</v>
      </c>
      <c r="J17" s="263">
        <f t="shared" si="2"/>
        <v>18</v>
      </c>
      <c r="K17" s="263">
        <f t="shared" si="2"/>
        <v>177</v>
      </c>
      <c r="L17" s="263">
        <f t="shared" si="2"/>
        <v>20</v>
      </c>
      <c r="M17" s="263">
        <f t="shared" si="2"/>
        <v>36</v>
      </c>
      <c r="N17" s="263">
        <f t="shared" si="2"/>
        <v>0</v>
      </c>
      <c r="O17" s="263">
        <f t="shared" si="2"/>
        <v>1</v>
      </c>
      <c r="P17" s="263">
        <f t="shared" si="2"/>
        <v>1</v>
      </c>
      <c r="Q17" s="263">
        <f t="shared" si="2"/>
        <v>1</v>
      </c>
      <c r="R17" s="264">
        <f t="shared" si="2"/>
        <v>31</v>
      </c>
      <c r="S17" s="264">
        <f t="shared" si="2"/>
        <v>240</v>
      </c>
      <c r="T17" s="265">
        <f t="shared" si="2"/>
        <v>87</v>
      </c>
      <c r="U17" s="265">
        <f t="shared" si="2"/>
        <v>5</v>
      </c>
      <c r="V17" s="265">
        <f t="shared" si="2"/>
        <v>13</v>
      </c>
    </row>
    <row r="18" spans="1:22" ht="30" customHeight="1">
      <c r="A18" s="416" t="s">
        <v>62</v>
      </c>
      <c r="B18" s="416"/>
      <c r="C18" s="416"/>
      <c r="D18" s="266">
        <v>1</v>
      </c>
      <c r="E18" s="267">
        <f t="shared" ref="E18:V18" si="3">SUM(E$17/$D$17)*1</f>
        <v>3.8997214484679667E-2</v>
      </c>
      <c r="F18" s="267">
        <f t="shared" si="3"/>
        <v>9.8885793871866301E-2</v>
      </c>
      <c r="G18" s="267">
        <f t="shared" si="3"/>
        <v>0</v>
      </c>
      <c r="H18" s="267">
        <f t="shared" si="3"/>
        <v>9.7493036211699167E-3</v>
      </c>
      <c r="I18" s="267">
        <f t="shared" si="3"/>
        <v>0</v>
      </c>
      <c r="J18" s="267">
        <f t="shared" si="3"/>
        <v>2.5069637883008356E-2</v>
      </c>
      <c r="K18" s="268">
        <f t="shared" si="3"/>
        <v>0.24651810584958217</v>
      </c>
      <c r="L18" s="267">
        <f t="shared" si="3"/>
        <v>2.7855153203342618E-2</v>
      </c>
      <c r="M18" s="267">
        <f t="shared" si="3"/>
        <v>5.0139275766016712E-2</v>
      </c>
      <c r="N18" s="267">
        <f t="shared" si="3"/>
        <v>0</v>
      </c>
      <c r="O18" s="267">
        <f t="shared" si="3"/>
        <v>1.3927576601671309E-3</v>
      </c>
      <c r="P18" s="267">
        <f t="shared" si="3"/>
        <v>1.3927576601671309E-3</v>
      </c>
      <c r="Q18" s="267">
        <f t="shared" si="3"/>
        <v>1.3927576601671309E-3</v>
      </c>
      <c r="R18" s="269">
        <f t="shared" si="3"/>
        <v>4.3175487465181059E-2</v>
      </c>
      <c r="S18" s="270">
        <f t="shared" si="3"/>
        <v>0.33426183844011143</v>
      </c>
      <c r="T18" s="270">
        <f t="shared" si="3"/>
        <v>0.12116991643454039</v>
      </c>
      <c r="U18" s="270">
        <f t="shared" si="3"/>
        <v>6.9637883008356544E-3</v>
      </c>
      <c r="V18" s="270">
        <f t="shared" si="3"/>
        <v>1.8105849582172703E-2</v>
      </c>
    </row>
    <row r="19" spans="1:22" ht="49.5" customHeight="1">
      <c r="A19" s="417" t="s">
        <v>139</v>
      </c>
      <c r="B19" s="418"/>
      <c r="C19" s="418"/>
      <c r="D19" s="271">
        <f>D17*100000/$C17*1.093</f>
        <v>658.28461183575882</v>
      </c>
      <c r="E19" s="271">
        <f t="shared" ref="E19:V19" si="4">E17*100000/$C17*1.093</f>
        <v>25.671266199723188</v>
      </c>
      <c r="F19" s="271">
        <f t="shared" si="4"/>
        <v>65.094996435012376</v>
      </c>
      <c r="G19" s="271">
        <f t="shared" si="4"/>
        <v>0</v>
      </c>
      <c r="H19" s="271">
        <f t="shared" si="4"/>
        <v>6.4178165499307971</v>
      </c>
      <c r="I19" s="271">
        <f t="shared" si="4"/>
        <v>0</v>
      </c>
      <c r="J19" s="271">
        <f t="shared" si="4"/>
        <v>16.502956842679193</v>
      </c>
      <c r="K19" s="271">
        <f t="shared" si="4"/>
        <v>162.27907561967874</v>
      </c>
      <c r="L19" s="271">
        <f t="shared" si="4"/>
        <v>18.33661871408799</v>
      </c>
      <c r="M19" s="271">
        <f t="shared" si="4"/>
        <v>33.005913685358387</v>
      </c>
      <c r="N19" s="271">
        <f t="shared" si="4"/>
        <v>0</v>
      </c>
      <c r="O19" s="271">
        <f t="shared" si="4"/>
        <v>0.91683093570439966</v>
      </c>
      <c r="P19" s="271">
        <f t="shared" si="4"/>
        <v>0.91683093570439966</v>
      </c>
      <c r="Q19" s="271">
        <f t="shared" si="4"/>
        <v>0.91683093570439966</v>
      </c>
      <c r="R19" s="271">
        <f t="shared" si="4"/>
        <v>28.421759006836389</v>
      </c>
      <c r="S19" s="271">
        <f t="shared" si="4"/>
        <v>220.03942456905591</v>
      </c>
      <c r="T19" s="271">
        <f t="shared" si="4"/>
        <v>79.764291406282751</v>
      </c>
      <c r="U19" s="271">
        <f t="shared" si="4"/>
        <v>4.5841546785219975</v>
      </c>
      <c r="V19" s="271">
        <f t="shared" si="4"/>
        <v>11.918802164157196</v>
      </c>
    </row>
    <row r="20" spans="1:22" s="48" customFormat="1" ht="24.75" customHeight="1">
      <c r="A20" s="419" t="s">
        <v>140</v>
      </c>
      <c r="B20" s="420"/>
      <c r="C20" s="420"/>
      <c r="D20" s="272">
        <v>583.79999999999995</v>
      </c>
      <c r="E20" s="272">
        <v>18.8</v>
      </c>
      <c r="F20" s="272">
        <v>63</v>
      </c>
      <c r="G20" s="272">
        <v>0</v>
      </c>
      <c r="H20" s="272">
        <v>2.8</v>
      </c>
      <c r="I20" s="272">
        <v>0.9</v>
      </c>
      <c r="J20" s="272">
        <v>6.6</v>
      </c>
      <c r="K20" s="272">
        <v>162.6</v>
      </c>
      <c r="L20" s="272">
        <v>16</v>
      </c>
      <c r="M20" s="272">
        <v>45.1</v>
      </c>
      <c r="N20" s="272">
        <v>0.9</v>
      </c>
      <c r="O20" s="272">
        <v>1.9</v>
      </c>
      <c r="P20" s="272">
        <v>5.6</v>
      </c>
      <c r="Q20" s="272"/>
      <c r="R20" s="272">
        <v>34.799999999999997</v>
      </c>
      <c r="S20" s="272">
        <v>208.7</v>
      </c>
      <c r="T20" s="272">
        <v>16</v>
      </c>
      <c r="U20" s="272">
        <v>8.5</v>
      </c>
      <c r="V20" s="272">
        <v>6.6</v>
      </c>
    </row>
    <row r="21" spans="1:22" s="42" customFormat="1" ht="37.5" customHeight="1">
      <c r="A21" s="421" t="s">
        <v>141</v>
      </c>
      <c r="B21" s="422"/>
      <c r="C21" s="423"/>
      <c r="D21" s="273">
        <f>D19/D20-100%</f>
        <v>0.12758583733429063</v>
      </c>
      <c r="E21" s="273">
        <f>E19/E20-100%</f>
        <v>0.3654928829639994</v>
      </c>
      <c r="F21" s="273">
        <f>F19/F20-100%</f>
        <v>3.325391166686309E-2</v>
      </c>
      <c r="G21" s="273"/>
      <c r="H21" s="274" t="s">
        <v>142</v>
      </c>
      <c r="I21" s="275"/>
      <c r="J21" s="274" t="s">
        <v>143</v>
      </c>
      <c r="K21" s="275">
        <f>K19/K20-100%</f>
        <v>-1.9737046760225363E-3</v>
      </c>
      <c r="L21" s="275">
        <f t="shared" ref="L21:V21" si="5">L19/L20-100%</f>
        <v>0.14603866963049938</v>
      </c>
      <c r="M21" s="275">
        <f t="shared" si="5"/>
        <v>-0.26816155908296258</v>
      </c>
      <c r="N21" s="275"/>
      <c r="O21" s="275">
        <f t="shared" si="5"/>
        <v>-0.51745740226084225</v>
      </c>
      <c r="P21" s="275">
        <f t="shared" si="5"/>
        <v>-0.83628019005278575</v>
      </c>
      <c r="Q21" s="275"/>
      <c r="R21" s="275">
        <f t="shared" si="5"/>
        <v>-0.18328278715987378</v>
      </c>
      <c r="S21" s="275">
        <f t="shared" si="5"/>
        <v>5.4333610776501784E-2</v>
      </c>
      <c r="T21" s="274" t="s">
        <v>144</v>
      </c>
      <c r="U21" s="275">
        <f t="shared" si="5"/>
        <v>-0.46068768487976497</v>
      </c>
      <c r="V21" s="275">
        <f t="shared" si="5"/>
        <v>0.80587911578139337</v>
      </c>
    </row>
    <row r="22" spans="1:22" s="48" customFormat="1" ht="21.6" customHeight="1">
      <c r="A22" s="424" t="s">
        <v>145</v>
      </c>
      <c r="B22" s="425"/>
      <c r="C22" s="426"/>
      <c r="D22" s="276">
        <v>621</v>
      </c>
      <c r="E22" s="277">
        <v>20</v>
      </c>
      <c r="F22" s="277">
        <v>67</v>
      </c>
      <c r="G22" s="277"/>
      <c r="H22" s="277">
        <v>3</v>
      </c>
      <c r="I22" s="277">
        <v>1</v>
      </c>
      <c r="J22" s="277">
        <v>7</v>
      </c>
      <c r="K22" s="277">
        <v>173</v>
      </c>
      <c r="L22" s="277">
        <v>17</v>
      </c>
      <c r="M22" s="277">
        <v>48</v>
      </c>
      <c r="N22" s="277">
        <v>1</v>
      </c>
      <c r="O22" s="277">
        <v>2</v>
      </c>
      <c r="P22" s="277">
        <v>6</v>
      </c>
      <c r="Q22" s="277">
        <v>1</v>
      </c>
      <c r="R22" s="278">
        <v>37</v>
      </c>
      <c r="S22" s="279">
        <v>222</v>
      </c>
      <c r="T22" s="280">
        <v>17</v>
      </c>
      <c r="U22" s="281">
        <v>9</v>
      </c>
      <c r="V22" s="282">
        <v>7</v>
      </c>
    </row>
    <row r="23" spans="1:22" ht="17.25" customHeight="1">
      <c r="A23" s="427" t="s">
        <v>146</v>
      </c>
      <c r="B23" s="414"/>
      <c r="C23" s="415"/>
      <c r="D23" s="272">
        <v>545.79999999999995</v>
      </c>
      <c r="E23" s="272">
        <v>21.7</v>
      </c>
      <c r="F23" s="272">
        <v>72.7</v>
      </c>
      <c r="G23" s="272">
        <v>0</v>
      </c>
      <c r="H23" s="272">
        <v>7.6</v>
      </c>
      <c r="I23" s="272">
        <v>0</v>
      </c>
      <c r="J23" s="272">
        <v>14.2</v>
      </c>
      <c r="K23" s="272">
        <v>159.6</v>
      </c>
      <c r="L23" s="272">
        <v>23.6</v>
      </c>
      <c r="M23" s="272">
        <v>25.5</v>
      </c>
      <c r="N23" s="272">
        <v>1.9</v>
      </c>
      <c r="O23" s="272"/>
      <c r="P23" s="272">
        <v>5.7</v>
      </c>
      <c r="Q23" s="272">
        <v>0.9</v>
      </c>
      <c r="R23" s="272">
        <v>36.799999999999997</v>
      </c>
      <c r="S23" s="272">
        <v>175.7</v>
      </c>
      <c r="T23" s="283"/>
      <c r="U23" s="284">
        <v>10.4</v>
      </c>
      <c r="V23" s="285"/>
    </row>
    <row r="24" spans="1:22" s="286" customFormat="1" ht="17.25" customHeight="1">
      <c r="A24" s="413" t="s">
        <v>147</v>
      </c>
      <c r="B24" s="414"/>
      <c r="C24" s="415"/>
      <c r="D24" s="272">
        <v>528.48723662362022</v>
      </c>
      <c r="E24" s="272">
        <v>22.568849962574525</v>
      </c>
      <c r="F24" s="272">
        <v>79.931343617451446</v>
      </c>
      <c r="G24" s="272">
        <v>0</v>
      </c>
      <c r="H24" s="272">
        <v>0</v>
      </c>
      <c r="I24" s="272">
        <v>0</v>
      </c>
      <c r="J24" s="272">
        <v>13.165162478168474</v>
      </c>
      <c r="K24" s="272">
        <v>123.1883060457193</v>
      </c>
      <c r="L24" s="272">
        <v>19.747743717252714</v>
      </c>
      <c r="M24" s="272">
        <v>36.674381189183613</v>
      </c>
      <c r="N24" s="272">
        <v>0.94036874844060525</v>
      </c>
      <c r="O24" s="272">
        <v>0.94036874844060525</v>
      </c>
      <c r="P24" s="272">
        <v>9.4036874844060545</v>
      </c>
      <c r="Q24" s="272">
        <v>1.8807374968812105</v>
      </c>
      <c r="R24" s="272">
        <v>20.688112465693315</v>
      </c>
      <c r="S24" s="272">
        <v>199.35817466940833</v>
      </c>
      <c r="T24" s="283"/>
      <c r="U24" s="284">
        <v>12.2</v>
      </c>
      <c r="V24" s="283"/>
    </row>
    <row r="25" spans="1:22" ht="17.25" customHeight="1">
      <c r="A25" s="413" t="s">
        <v>148</v>
      </c>
      <c r="B25" s="414"/>
      <c r="C25" s="415"/>
      <c r="D25" s="287">
        <v>510.57724391057724</v>
      </c>
      <c r="E25" s="287">
        <v>22.442955776289111</v>
      </c>
      <c r="F25" s="287">
        <v>65.458621014176572</v>
      </c>
      <c r="G25" s="287">
        <v>0</v>
      </c>
      <c r="H25" s="287">
        <v>3.7404926293815182</v>
      </c>
      <c r="I25" s="287">
        <v>0.93512315734537954</v>
      </c>
      <c r="J25" s="287">
        <v>10.286354730799173</v>
      </c>
      <c r="K25" s="287">
        <v>138.39822728711616</v>
      </c>
      <c r="L25" s="287">
        <v>23.378078933634487</v>
      </c>
      <c r="M25" s="287">
        <v>22.442955776289111</v>
      </c>
      <c r="N25" s="287">
        <v>0</v>
      </c>
      <c r="O25" s="287">
        <v>2.8053694720361388</v>
      </c>
      <c r="P25" s="287">
        <v>4.6756157867268975</v>
      </c>
      <c r="Q25" s="287">
        <v>0.93512315734537954</v>
      </c>
      <c r="R25" s="287">
        <v>19.63758630425297</v>
      </c>
      <c r="S25" s="287">
        <v>194.50561672783894</v>
      </c>
      <c r="T25" s="288"/>
      <c r="U25" s="284">
        <v>10.3</v>
      </c>
      <c r="V25" s="283"/>
    </row>
    <row r="26" spans="1:22" ht="12.75" customHeight="1">
      <c r="A26" s="289"/>
      <c r="B26" s="289"/>
      <c r="C26" s="290"/>
      <c r="D26" s="290"/>
      <c r="E26" s="290"/>
      <c r="F26" s="290"/>
      <c r="G26" s="290"/>
      <c r="H26" s="290"/>
      <c r="I26" s="290"/>
      <c r="J26" s="290"/>
      <c r="K26" s="290"/>
      <c r="L26" s="290"/>
      <c r="M26" s="290"/>
      <c r="N26" s="290"/>
      <c r="O26" s="290"/>
      <c r="P26" s="290"/>
      <c r="Q26" s="290"/>
    </row>
    <row r="29" spans="1:22" ht="12.75" customHeight="1">
      <c r="A29" s="291"/>
      <c r="B29" s="292"/>
      <c r="C29" s="292"/>
      <c r="D29" s="292"/>
      <c r="E29" s="292"/>
      <c r="F29" s="292"/>
      <c r="G29" s="292"/>
      <c r="H29" s="292"/>
      <c r="I29" s="292"/>
      <c r="J29" s="292"/>
      <c r="K29" s="292"/>
    </row>
    <row r="31" spans="1:22" ht="12.75" customHeight="1">
      <c r="C31" s="293"/>
    </row>
    <row r="32" spans="1:22" ht="12.75" customHeight="1">
      <c r="C32" s="293"/>
    </row>
  </sheetData>
  <sheetProtection selectLockedCells="1" selectUnlockedCells="1"/>
  <mergeCells count="14">
    <mergeCell ref="A24:C24"/>
    <mergeCell ref="A25:C25"/>
    <mergeCell ref="A18:C18"/>
    <mergeCell ref="A19:C19"/>
    <mergeCell ref="A20:C20"/>
    <mergeCell ref="A21:C21"/>
    <mergeCell ref="A22:C22"/>
    <mergeCell ref="A23:C23"/>
    <mergeCell ref="A1:R1"/>
    <mergeCell ref="A2:R2"/>
    <mergeCell ref="A3:A4"/>
    <mergeCell ref="B3:B4"/>
    <mergeCell ref="C3:C4"/>
    <mergeCell ref="D3:D4"/>
  </mergeCells>
  <dataValidations count="1">
    <dataValidation operator="equal" allowBlank="1" showErrorMessage="1" sqref="C5:C14 C16">
      <formula1>0</formula1>
      <formula2>0</formula2>
    </dataValidation>
  </dataValidations>
  <pageMargins left="0.39370078740157483" right="0" top="0.39370078740157483" bottom="0" header="0.51181102362204722" footer="0.51181102362204722"/>
  <pageSetup paperSize="9" scale="8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32"/>
  <sheetViews>
    <sheetView showZeros="0" workbookViewId="0">
      <pane ySplit="4" topLeftCell="A5" activePane="bottomLeft" state="frozen"/>
      <selection pane="bottomLeft" activeCell="E5" sqref="E5"/>
    </sheetView>
  </sheetViews>
  <sheetFormatPr defaultRowHeight="12.75" customHeight="1"/>
  <cols>
    <col min="1" max="1" width="3.42578125" customWidth="1"/>
    <col min="2" max="2" width="18.42578125" customWidth="1"/>
    <col min="3" max="3" width="10" customWidth="1"/>
    <col min="5" max="6" width="7" customWidth="1"/>
    <col min="7" max="7" width="6.140625" customWidth="1"/>
    <col min="8" max="8" width="6.5703125" customWidth="1"/>
    <col min="9" max="9" width="6.140625" customWidth="1"/>
    <col min="10" max="11" width="7.42578125" customWidth="1"/>
    <col min="12" max="13" width="6.5703125" customWidth="1"/>
    <col min="14" max="14" width="6.140625" customWidth="1"/>
    <col min="15" max="15" width="7.5703125" customWidth="1"/>
    <col min="16" max="16" width="6.5703125" customWidth="1"/>
    <col min="17" max="17" width="7.5703125" customWidth="1"/>
    <col min="18" max="18" width="7.42578125" customWidth="1"/>
    <col min="19" max="19" width="7.85546875" customWidth="1"/>
    <col min="20" max="20" width="7" customWidth="1"/>
    <col min="21" max="21" width="6.85546875" customWidth="1"/>
    <col min="22" max="22" width="8" customWidth="1"/>
  </cols>
  <sheetData>
    <row r="1" spans="1:22" ht="35.25" customHeight="1">
      <c r="A1" s="403" t="s">
        <v>133</v>
      </c>
      <c r="B1" s="404"/>
      <c r="C1" s="404"/>
      <c r="D1" s="404"/>
      <c r="E1" s="404"/>
      <c r="F1" s="404"/>
      <c r="G1" s="404"/>
      <c r="H1" s="404"/>
      <c r="I1" s="404"/>
      <c r="J1" s="404"/>
      <c r="K1" s="404"/>
      <c r="L1" s="404"/>
      <c r="M1" s="404"/>
      <c r="N1" s="404"/>
      <c r="O1" s="404"/>
      <c r="P1" s="404"/>
      <c r="Q1" s="404"/>
      <c r="R1" s="404"/>
    </row>
    <row r="2" spans="1:22" ht="19.5" customHeight="1" thickBot="1">
      <c r="A2" s="357" t="s">
        <v>134</v>
      </c>
      <c r="B2" s="357"/>
      <c r="C2" s="357"/>
      <c r="D2" s="357"/>
      <c r="E2" s="357"/>
      <c r="F2" s="357"/>
      <c r="G2" s="357"/>
      <c r="H2" s="357"/>
      <c r="I2" s="357"/>
      <c r="J2" s="357"/>
      <c r="K2" s="357"/>
      <c r="L2" s="357"/>
      <c r="M2" s="357"/>
      <c r="N2" s="357"/>
      <c r="O2" s="357"/>
      <c r="P2" s="357"/>
      <c r="Q2" s="357"/>
      <c r="R2" s="357"/>
    </row>
    <row r="3" spans="1:22" ht="120.75" customHeight="1">
      <c r="A3" s="405" t="s">
        <v>3</v>
      </c>
      <c r="B3" s="407" t="s">
        <v>4</v>
      </c>
      <c r="C3" s="409" t="s">
        <v>135</v>
      </c>
      <c r="D3" s="411" t="s">
        <v>6</v>
      </c>
      <c r="E3" s="232" t="s">
        <v>7</v>
      </c>
      <c r="F3" s="232" t="s">
        <v>8</v>
      </c>
      <c r="G3" s="232" t="s">
        <v>9</v>
      </c>
      <c r="H3" s="232" t="s">
        <v>10</v>
      </c>
      <c r="I3" s="232" t="s">
        <v>11</v>
      </c>
      <c r="J3" s="232" t="s">
        <v>12</v>
      </c>
      <c r="K3" s="232" t="s">
        <v>13</v>
      </c>
      <c r="L3" s="232" t="s">
        <v>14</v>
      </c>
      <c r="M3" s="232" t="s">
        <v>15</v>
      </c>
      <c r="N3" s="232" t="s">
        <v>16</v>
      </c>
      <c r="O3" s="232" t="s">
        <v>17</v>
      </c>
      <c r="P3" s="232" t="s">
        <v>18</v>
      </c>
      <c r="Q3" s="232" t="s">
        <v>21</v>
      </c>
      <c r="R3" s="233" t="s">
        <v>22</v>
      </c>
      <c r="S3" s="234" t="s">
        <v>23</v>
      </c>
      <c r="T3" s="235" t="s">
        <v>136</v>
      </c>
      <c r="U3" s="235" t="s">
        <v>25</v>
      </c>
      <c r="V3" s="236" t="s">
        <v>26</v>
      </c>
    </row>
    <row r="4" spans="1:22" ht="29.25" customHeight="1">
      <c r="A4" s="406"/>
      <c r="B4" s="408"/>
      <c r="C4" s="410"/>
      <c r="D4" s="412"/>
      <c r="E4" s="237" t="s">
        <v>27</v>
      </c>
      <c r="F4" s="237" t="s">
        <v>28</v>
      </c>
      <c r="G4" s="237" t="s">
        <v>29</v>
      </c>
      <c r="H4" s="237" t="s">
        <v>30</v>
      </c>
      <c r="I4" s="237" t="s">
        <v>31</v>
      </c>
      <c r="J4" s="237" t="s">
        <v>32</v>
      </c>
      <c r="K4" s="238" t="s">
        <v>33</v>
      </c>
      <c r="L4" s="237" t="s">
        <v>34</v>
      </c>
      <c r="M4" s="237" t="s">
        <v>35</v>
      </c>
      <c r="N4" s="237" t="s">
        <v>36</v>
      </c>
      <c r="O4" s="237" t="s">
        <v>37</v>
      </c>
      <c r="P4" s="237" t="s">
        <v>38</v>
      </c>
      <c r="Q4" s="237" t="s">
        <v>41</v>
      </c>
      <c r="R4" s="239" t="s">
        <v>42</v>
      </c>
      <c r="S4" s="240" t="s">
        <v>43</v>
      </c>
      <c r="T4" s="65" t="s">
        <v>44</v>
      </c>
      <c r="U4" s="241" t="s">
        <v>45</v>
      </c>
      <c r="V4" s="242" t="s">
        <v>137</v>
      </c>
    </row>
    <row r="5" spans="1:22" ht="18.75" customHeight="1">
      <c r="A5" s="243">
        <v>1</v>
      </c>
      <c r="B5" s="244" t="s">
        <v>48</v>
      </c>
      <c r="C5" s="245">
        <v>19121</v>
      </c>
      <c r="D5" s="246">
        <f>SUM(E5:T5)</f>
        <v>88</v>
      </c>
      <c r="E5" s="247">
        <f>'[2]10м (труд) '!E6+'[2]тр сп -ноя'!E6</f>
        <v>3</v>
      </c>
      <c r="F5" s="247">
        <f>'[2]10м (труд) '!F6+'[2]тр сп -ноя'!F6</f>
        <v>13</v>
      </c>
      <c r="G5" s="247">
        <f>'[2]10м (труд) '!G6+'[2]тр сп -ноя'!G6</f>
        <v>0</v>
      </c>
      <c r="H5" s="247">
        <f>'[2]10м (труд) '!H6+'[2]тр сп -ноя'!H6</f>
        <v>2</v>
      </c>
      <c r="I5" s="247">
        <f>'[2]10м (труд) '!I6+'[2]тр сп -ноя'!I6</f>
        <v>0</v>
      </c>
      <c r="J5" s="247">
        <f>'[2]10м (труд) '!J6+'[2]тр сп -ноя'!J6</f>
        <v>0</v>
      </c>
      <c r="K5" s="247">
        <f>'[2]10м (труд) '!K6+'[2]тр сп -ноя'!K6</f>
        <v>15</v>
      </c>
      <c r="L5" s="247">
        <f>'[2]10м (труд) '!L6+'[2]тр сп -ноя'!L6</f>
        <v>2</v>
      </c>
      <c r="M5" s="247">
        <f>'[2]10м (труд) '!M6+'[2]тр сп -ноя'!M6</f>
        <v>3</v>
      </c>
      <c r="N5" s="247">
        <f>'[2]10м (труд) '!N6+'[2]тр сп -ноя'!N6</f>
        <v>0</v>
      </c>
      <c r="O5" s="247">
        <f>'[2]10м (труд) '!O6+'[2]тр сп -ноя'!O6</f>
        <v>0</v>
      </c>
      <c r="P5" s="247">
        <f>'[2]10м (труд) '!P6+'[2]тр сп -ноя'!P6</f>
        <v>0</v>
      </c>
      <c r="Q5" s="247">
        <f>'[2]10м (труд) '!Q6+'[2]тр сп -ноя'!Q6</f>
        <v>0</v>
      </c>
      <c r="R5" s="247">
        <v>6</v>
      </c>
      <c r="S5" s="247">
        <f>'[2]10м (труд) '!S6+'[2]тр сп -ноя'!S6</f>
        <v>30</v>
      </c>
      <c r="T5" s="247">
        <f>'[2]10м (труд) '!T6+'[2]тр сп -ноя'!T6</f>
        <v>14</v>
      </c>
      <c r="U5" s="247">
        <f>'[2]10м (труд) '!U6+'[2]тр сп -ноя'!U6</f>
        <v>0</v>
      </c>
      <c r="V5" s="247">
        <f>'[2]10м (труд) '!V6+'[2]тр сп -ноя'!V6</f>
        <v>2</v>
      </c>
    </row>
    <row r="6" spans="1:22" ht="18.75" customHeight="1">
      <c r="A6" s="243">
        <v>2</v>
      </c>
      <c r="B6" s="244" t="s">
        <v>49</v>
      </c>
      <c r="C6" s="245">
        <v>4204</v>
      </c>
      <c r="D6" s="248">
        <f t="shared" ref="D6:D16" si="0">SUM(E6:T6)</f>
        <v>38</v>
      </c>
      <c r="E6" s="247">
        <f>'[2]10м (труд) '!E7+'[2]тр сп -ноя'!E7</f>
        <v>3</v>
      </c>
      <c r="F6" s="247">
        <f>'[2]10м (труд) '!F7+'[2]тр сп -ноя'!F7</f>
        <v>4</v>
      </c>
      <c r="G6" s="247">
        <f>'[2]10м (труд) '!G7+'[2]тр сп -ноя'!G7</f>
        <v>0</v>
      </c>
      <c r="H6" s="247">
        <f>'[2]10м (труд) '!H7+'[2]тр сп -ноя'!H7</f>
        <v>0</v>
      </c>
      <c r="I6" s="247">
        <f>'[2]10м (труд) '!I7+'[2]тр сп -ноя'!I7</f>
        <v>0</v>
      </c>
      <c r="J6" s="247">
        <f>'[2]10м (труд) '!J7+'[2]тр сп -ноя'!J7</f>
        <v>0</v>
      </c>
      <c r="K6" s="247">
        <f>'[2]10м (труд) '!K7+'[2]тр сп -ноя'!K7</f>
        <v>8</v>
      </c>
      <c r="L6" s="247">
        <f>'[2]10м (труд) '!L7+'[2]тр сп -ноя'!L7</f>
        <v>1</v>
      </c>
      <c r="M6" s="247">
        <f>'[2]10м (труд) '!M7+'[2]тр сп -ноя'!M7</f>
        <v>0</v>
      </c>
      <c r="N6" s="247">
        <f>'[2]10м (труд) '!N7+'[2]тр сп -ноя'!N7</f>
        <v>0</v>
      </c>
      <c r="O6" s="247">
        <f>'[2]10м (труд) '!O7+'[2]тр сп -ноя'!O7</f>
        <v>0</v>
      </c>
      <c r="P6" s="247">
        <f>'[2]10м (труд) '!P7+'[2]тр сп -ноя'!P7</f>
        <v>0</v>
      </c>
      <c r="Q6" s="247">
        <f>'[2]10м (труд) '!Q7+'[2]тр сп -ноя'!Q7</f>
        <v>0</v>
      </c>
      <c r="R6" s="247">
        <f>'[2]10м (труд) '!R7+'[2]тр сп -ноя'!R7</f>
        <v>2</v>
      </c>
      <c r="S6" s="247">
        <f>'[2]10м (труд) '!S7+'[2]тр сп -ноя'!S7</f>
        <v>13</v>
      </c>
      <c r="T6" s="247">
        <f>'[2]10м (труд) '!T7+'[2]тр сп -ноя'!T7</f>
        <v>7</v>
      </c>
      <c r="U6" s="247">
        <f>'[2]10м (труд) '!U7+'[2]тр сп -ноя'!U7</f>
        <v>1</v>
      </c>
      <c r="V6" s="247">
        <f>'[2]10м (труд) '!V7+'[2]тр сп -ноя'!V7</f>
        <v>1</v>
      </c>
    </row>
    <row r="7" spans="1:22" ht="18.75" customHeight="1">
      <c r="A7" s="243">
        <v>3</v>
      </c>
      <c r="B7" s="244" t="s">
        <v>50</v>
      </c>
      <c r="C7" s="245">
        <v>6347</v>
      </c>
      <c r="D7" s="246">
        <f t="shared" si="0"/>
        <v>55</v>
      </c>
      <c r="E7" s="247">
        <f>'[2]10м (труд) '!E8+'[2]тр сп -ноя'!E8</f>
        <v>3</v>
      </c>
      <c r="F7" s="247">
        <f>'[2]10м (труд) '!F8+'[2]тр сп -ноя'!F8</f>
        <v>7</v>
      </c>
      <c r="G7" s="247">
        <f>'[2]10м (труд) '!G8+'[2]тр сп -ноя'!G8</f>
        <v>0</v>
      </c>
      <c r="H7" s="247">
        <f>'[2]10м (труд) '!H8+'[2]тр сп -ноя'!H8</f>
        <v>0</v>
      </c>
      <c r="I7" s="247">
        <f>'[2]10м (труд) '!I8+'[2]тр сп -ноя'!I8</f>
        <v>0</v>
      </c>
      <c r="J7" s="247">
        <f>'[2]10м (труд) '!J8+'[2]тр сп -ноя'!J8</f>
        <v>5</v>
      </c>
      <c r="K7" s="247">
        <v>11</v>
      </c>
      <c r="L7" s="247">
        <f>'[2]10м (труд) '!L8+'[2]тр сп -ноя'!L8</f>
        <v>3</v>
      </c>
      <c r="M7" s="247">
        <v>5</v>
      </c>
      <c r="N7" s="247">
        <f>'[2]10м (труд) '!N8+'[2]тр сп -ноя'!N8</f>
        <v>0</v>
      </c>
      <c r="O7" s="247">
        <f>'[2]10м (труд) '!O8+'[2]тр сп -ноя'!O8</f>
        <v>0</v>
      </c>
      <c r="P7" s="247">
        <f>'[2]10м (труд) '!P8+'[2]тр сп -ноя'!P8</f>
        <v>0</v>
      </c>
      <c r="Q7" s="247">
        <f>'[2]10м (труд) '!Q8+'[2]тр сп -ноя'!Q8</f>
        <v>0</v>
      </c>
      <c r="R7" s="247">
        <f>'[2]10м (труд) '!R8+'[2]тр сп -ноя'!R8</f>
        <v>1</v>
      </c>
      <c r="S7" s="247">
        <f>'[2]10м (труд) '!S8+'[2]тр сп -ноя'!S8</f>
        <v>16</v>
      </c>
      <c r="T7" s="247">
        <f>'[2]10м (труд) '!T8+'[2]тр сп -ноя'!T8</f>
        <v>4</v>
      </c>
      <c r="U7" s="247">
        <f>'[2]10м (труд) '!U8+'[2]тр сп -ноя'!U8</f>
        <v>0</v>
      </c>
      <c r="V7" s="247">
        <f>'[2]10м (труд) '!V8+'[2]тр сп -ноя'!V8</f>
        <v>3</v>
      </c>
    </row>
    <row r="8" spans="1:22" ht="18.75" customHeight="1">
      <c r="A8" s="243">
        <v>4</v>
      </c>
      <c r="B8" s="244" t="s">
        <v>51</v>
      </c>
      <c r="C8" s="245">
        <v>6973</v>
      </c>
      <c r="D8" s="248">
        <f t="shared" si="0"/>
        <v>34</v>
      </c>
      <c r="E8" s="247">
        <f>'[2]10м (труд) '!E9+'[2]тр сп -ноя'!E9</f>
        <v>2</v>
      </c>
      <c r="F8" s="247">
        <f>'[2]10м (труд) '!F9+'[2]тр сп -ноя'!F9</f>
        <v>0</v>
      </c>
      <c r="G8" s="247">
        <f>'[2]10м (труд) '!G9+'[2]тр сп -ноя'!G9</f>
        <v>0</v>
      </c>
      <c r="H8" s="247">
        <f>'[2]10м (труд) '!H9+'[2]тр сп -ноя'!H9</f>
        <v>0</v>
      </c>
      <c r="I8" s="247">
        <f>'[2]10м (труд) '!I9+'[2]тр сп -ноя'!I9</f>
        <v>0</v>
      </c>
      <c r="J8" s="247">
        <f>'[2]10м (труд) '!J9+'[2]тр сп -ноя'!J9</f>
        <v>3</v>
      </c>
      <c r="K8" s="247">
        <f>'[2]10м (труд) '!K9+'[2]тр сп -ноя'!K9</f>
        <v>9</v>
      </c>
      <c r="L8" s="247">
        <f>'[2]10м (труд) '!L9+'[2]тр сп -ноя'!L9</f>
        <v>1</v>
      </c>
      <c r="M8" s="247">
        <f>'[2]10м (труд) '!M9+'[2]тр сп -ноя'!M9</f>
        <v>3</v>
      </c>
      <c r="N8" s="247">
        <f>'[2]10м (труд) '!N9+'[2]тр сп -ноя'!N9</f>
        <v>0</v>
      </c>
      <c r="O8" s="247">
        <f>'[2]10м (труд) '!O9+'[2]тр сп -ноя'!O9</f>
        <v>0</v>
      </c>
      <c r="P8" s="247">
        <f>'[2]10м (труд) '!P9+'[2]тр сп -ноя'!P9</f>
        <v>0</v>
      </c>
      <c r="Q8" s="247">
        <f>'[2]10м (труд) '!Q9+'[2]тр сп -ноя'!Q9</f>
        <v>0</v>
      </c>
      <c r="R8" s="247">
        <f>'[2]10м (труд) '!R9+'[2]тр сп -ноя'!R9</f>
        <v>1</v>
      </c>
      <c r="S8" s="247">
        <f>'[2]10м (труд) '!S9+'[2]тр сп -ноя'!S9</f>
        <v>12</v>
      </c>
      <c r="T8" s="247">
        <f>'[2]10м (труд) '!T9+'[2]тр сп -ноя'!T9</f>
        <v>3</v>
      </c>
      <c r="U8" s="247">
        <f>'[2]10м (труд) '!U9+'[2]тр сп -ноя'!U9</f>
        <v>0</v>
      </c>
      <c r="V8" s="247">
        <f>'[2]10м (труд) '!V9+'[2]тр сп -ноя'!V9</f>
        <v>2</v>
      </c>
    </row>
    <row r="9" spans="1:22" ht="18.75" customHeight="1">
      <c r="A9" s="249">
        <v>5</v>
      </c>
      <c r="B9" s="244" t="s">
        <v>52</v>
      </c>
      <c r="C9" s="245">
        <v>7188</v>
      </c>
      <c r="D9" s="248">
        <f t="shared" si="0"/>
        <v>61</v>
      </c>
      <c r="E9" s="247">
        <f>'[2]10м (труд) '!E10+'[2]тр сп -ноя'!E10</f>
        <v>1</v>
      </c>
      <c r="F9" s="247">
        <f>'[2]10м (труд) '!F10+'[2]тр сп -ноя'!F10</f>
        <v>11</v>
      </c>
      <c r="G9" s="247">
        <f>'[2]10м (труд) '!G10+'[2]тр сп -ноя'!G10</f>
        <v>0</v>
      </c>
      <c r="H9" s="247">
        <f>'[2]10м (труд) '!H10+'[2]тр сп -ноя'!H10</f>
        <v>0</v>
      </c>
      <c r="I9" s="247">
        <f>'[2]10м (труд) '!I10+'[2]тр сп -ноя'!I10</f>
        <v>0</v>
      </c>
      <c r="J9" s="247">
        <f>'[2]10м (труд) '!J10+'[2]тр сп -ноя'!J10</f>
        <v>6</v>
      </c>
      <c r="K9" s="247">
        <f>'[2]10м (труд) '!K10+'[2]тр сп -ноя'!K10</f>
        <v>13</v>
      </c>
      <c r="L9" s="247">
        <f>'[2]10м (труд) '!L10+'[2]тр сп -ноя'!L10</f>
        <v>2</v>
      </c>
      <c r="M9" s="247">
        <f>'[2]10м (труд) '!M10+'[2]тр сп -ноя'!M10</f>
        <v>5</v>
      </c>
      <c r="N9" s="247">
        <f>'[2]10м (труд) '!N10+'[2]тр сп -ноя'!N10</f>
        <v>0</v>
      </c>
      <c r="O9" s="247">
        <f>'[2]10м (труд) '!O10+'[2]тр сп -ноя'!O10</f>
        <v>0</v>
      </c>
      <c r="P9" s="247">
        <f>'[2]10м (труд) '!P10+'[2]тр сп -ноя'!P10</f>
        <v>0</v>
      </c>
      <c r="Q9" s="247">
        <f>'[2]10м (труд) '!Q10+'[2]тр сп -ноя'!Q10</f>
        <v>0</v>
      </c>
      <c r="R9" s="247">
        <f>'[2]10м (труд) '!R10+'[2]тр сп -ноя'!R10</f>
        <v>4</v>
      </c>
      <c r="S9" s="247">
        <f>'[2]10м (труд) '!S10+'[2]тр сп -ноя'!S10</f>
        <v>18</v>
      </c>
      <c r="T9" s="247">
        <f>'[2]10м (труд) '!T10+'[2]тр сп -ноя'!T10</f>
        <v>1</v>
      </c>
      <c r="U9" s="247">
        <f>'[2]10м (труд) '!U10+'[2]тр сп -ноя'!U10</f>
        <v>1</v>
      </c>
      <c r="V9" s="247">
        <f>'[2]10м (труд) '!V10+'[2]тр сп -ноя'!V10</f>
        <v>0</v>
      </c>
    </row>
    <row r="10" spans="1:22" ht="18.75" customHeight="1">
      <c r="A10" s="243">
        <v>6</v>
      </c>
      <c r="B10" s="244" t="s">
        <v>53</v>
      </c>
      <c r="C10" s="245">
        <v>6127</v>
      </c>
      <c r="D10" s="246">
        <f t="shared" si="0"/>
        <v>47</v>
      </c>
      <c r="E10" s="247">
        <f>'[2]10м (труд) '!E11+'[2]тр сп -ноя'!E11</f>
        <v>1</v>
      </c>
      <c r="F10" s="247">
        <f>'[2]10м (труд) '!F11+'[2]тр сп -ноя'!F11</f>
        <v>3</v>
      </c>
      <c r="G10" s="247">
        <f>'[2]10м (труд) '!G11+'[2]тр сп -ноя'!G11</f>
        <v>0</v>
      </c>
      <c r="H10" s="247">
        <f>'[2]10м (труд) '!H11+'[2]тр сп -ноя'!H11</f>
        <v>0</v>
      </c>
      <c r="I10" s="247">
        <f>'[2]10м (труд) '!I11+'[2]тр сп -ноя'!I11</f>
        <v>0</v>
      </c>
      <c r="J10" s="247">
        <f>'[2]10м (труд) '!J11+'[2]тр сп -ноя'!J11</f>
        <v>0</v>
      </c>
      <c r="K10" s="247">
        <v>14</v>
      </c>
      <c r="L10" s="247">
        <f>'[2]10м (труд) '!L11+'[2]тр сп -ноя'!L11</f>
        <v>3</v>
      </c>
      <c r="M10" s="247">
        <f>'[2]10м (труд) '!M11+'[2]тр сп -ноя'!M11</f>
        <v>4</v>
      </c>
      <c r="N10" s="247">
        <f>'[2]10м (труд) '!N11+'[2]тр сп -ноя'!N11</f>
        <v>0</v>
      </c>
      <c r="O10" s="247">
        <f>'[2]10м (труд) '!O11+'[2]тр сп -ноя'!O11</f>
        <v>0</v>
      </c>
      <c r="P10" s="247">
        <f>'[2]10м (труд) '!P11+'[2]тр сп -ноя'!P11</f>
        <v>0</v>
      </c>
      <c r="Q10" s="247">
        <f>'[2]10м (труд) '!Q11+'[2]тр сп -ноя'!Q11</f>
        <v>0</v>
      </c>
      <c r="R10" s="247">
        <f>'[2]10м (труд) '!R11+'[2]тр сп -ноя'!R11</f>
        <v>4</v>
      </c>
      <c r="S10" s="247">
        <f>'[2]10м (труд) '!S11+'[2]тр сп -ноя'!S11</f>
        <v>13</v>
      </c>
      <c r="T10" s="247">
        <f>'[2]10м (труд) '!T11+'[2]тр сп -ноя'!T11</f>
        <v>5</v>
      </c>
      <c r="U10" s="247">
        <f>'[2]10м (труд) '!U11+'[2]тр сп -ноя'!U11</f>
        <v>0</v>
      </c>
      <c r="V10" s="247">
        <f>'[2]10м (труд) '!V11+'[2]тр сп -ноя'!V11</f>
        <v>1</v>
      </c>
    </row>
    <row r="11" spans="1:22" ht="18.75" customHeight="1">
      <c r="A11" s="243">
        <v>7</v>
      </c>
      <c r="B11" s="244" t="s">
        <v>54</v>
      </c>
      <c r="C11" s="245">
        <v>10249</v>
      </c>
      <c r="D11" s="248">
        <f t="shared" si="0"/>
        <v>64</v>
      </c>
      <c r="E11" s="247">
        <f>'[2]10м (труд) '!E12+'[2]тр сп -ноя'!E12</f>
        <v>0</v>
      </c>
      <c r="F11" s="247">
        <f>'[2]10м (труд) '!F12+'[2]тр сп -ноя'!F12</f>
        <v>2</v>
      </c>
      <c r="G11" s="247">
        <f>'[2]10м (труд) '!G12+'[2]тр сп -ноя'!G12</f>
        <v>0</v>
      </c>
      <c r="H11" s="247">
        <f>'[2]10м (труд) '!H12+'[2]тр сп -ноя'!H12</f>
        <v>0</v>
      </c>
      <c r="I11" s="247">
        <f>'[2]10м (труд) '!I12+'[2]тр сп -ноя'!I12</f>
        <v>0</v>
      </c>
      <c r="J11" s="247">
        <f>'[2]10м (труд) '!J12+'[2]тр сп -ноя'!J12</f>
        <v>0</v>
      </c>
      <c r="K11" s="247">
        <f>'[2]10м (труд) '!K12+'[2]тр сп -ноя'!K12</f>
        <v>23</v>
      </c>
      <c r="L11" s="247">
        <f>'[2]10м (труд) '!L12+'[2]тр сп -ноя'!L12</f>
        <v>0</v>
      </c>
      <c r="M11" s="247">
        <f>'[2]10м (труд) '!M12+'[2]тр сп -ноя'!M12</f>
        <v>2</v>
      </c>
      <c r="N11" s="247">
        <f>'[2]10м (труд) '!N12+'[2]тр сп -ноя'!N12</f>
        <v>0</v>
      </c>
      <c r="O11" s="247">
        <f>'[2]10м (труд) '!O12+'[2]тр сп -ноя'!O12</f>
        <v>0</v>
      </c>
      <c r="P11" s="247">
        <f>'[2]10м (труд) '!P12+'[2]тр сп -ноя'!P12</f>
        <v>0</v>
      </c>
      <c r="Q11" s="247">
        <f>'[2]10м (труд) '!Q12+'[2]тр сп -ноя'!Q12</f>
        <v>0</v>
      </c>
      <c r="R11" s="247">
        <f>'[2]10м (труд) '!R12+'[2]тр сп -ноя'!R12</f>
        <v>0</v>
      </c>
      <c r="S11" s="247">
        <f>'[2]10м (труд) '!S12+'[2]тр сп -ноя'!S12</f>
        <v>29</v>
      </c>
      <c r="T11" s="247">
        <f>'[2]10м (труд) '!T12+'[2]тр сп -ноя'!T12</f>
        <v>8</v>
      </c>
      <c r="U11" s="247">
        <f>'[2]10м (труд) '!U12+'[2]тр сп -ноя'!U12</f>
        <v>0</v>
      </c>
      <c r="V11" s="247">
        <f>'[2]10м (труд) '!V12+'[2]тр сп -ноя'!V12</f>
        <v>0</v>
      </c>
    </row>
    <row r="12" spans="1:22" ht="18.75" customHeight="1">
      <c r="A12" s="250">
        <v>8</v>
      </c>
      <c r="B12" s="244" t="s">
        <v>55</v>
      </c>
      <c r="C12" s="245">
        <v>7422</v>
      </c>
      <c r="D12" s="246">
        <f t="shared" si="0"/>
        <v>58</v>
      </c>
      <c r="E12" s="247">
        <f>'[2]10м (труд) '!E13+'[2]тр сп -ноя'!E13</f>
        <v>2</v>
      </c>
      <c r="F12" s="247">
        <f>'[2]10м (труд) '!F13+'[2]тр сп -ноя'!F13</f>
        <v>6</v>
      </c>
      <c r="G12" s="247">
        <f>'[2]10м (труд) '!G13+'[2]тр сп -ноя'!G13</f>
        <v>0</v>
      </c>
      <c r="H12" s="247">
        <f>'[2]10м (труд) '!H13+'[2]тр сп -ноя'!H13</f>
        <v>1</v>
      </c>
      <c r="I12" s="247">
        <f>'[2]10м (труд) '!I13+'[2]тр сп -ноя'!I13</f>
        <v>0</v>
      </c>
      <c r="J12" s="247">
        <f>'[2]10м (труд) '!J13+'[2]тр сп -ноя'!J13</f>
        <v>0</v>
      </c>
      <c r="K12" s="247">
        <f>'[2]10м (труд) '!K13+'[2]тр сп -ноя'!K13</f>
        <v>16</v>
      </c>
      <c r="L12" s="247">
        <f>'[2]10м (труд) '!L13+'[2]тр сп -ноя'!L13</f>
        <v>0</v>
      </c>
      <c r="M12" s="247">
        <f>'[2]10м (труд) '!M13+'[2]тр сп -ноя'!M13</f>
        <v>1</v>
      </c>
      <c r="N12" s="247">
        <f>'[2]10м (труд) '!N13+'[2]тр сп -ноя'!N13</f>
        <v>0</v>
      </c>
      <c r="O12" s="247">
        <f>'[2]10м (труд) '!O13+'[2]тр сп -ноя'!O13</f>
        <v>0</v>
      </c>
      <c r="P12" s="247">
        <f>'[2]10м (труд) '!P13+'[2]тр сп -ноя'!P13</f>
        <v>0</v>
      </c>
      <c r="Q12" s="247">
        <f>'[2]10м (труд) '!Q13+'[2]тр сп -ноя'!Q13</f>
        <v>0</v>
      </c>
      <c r="R12" s="247">
        <f>'[2]10м (труд) '!R13+'[2]тр сп -ноя'!R13</f>
        <v>1</v>
      </c>
      <c r="S12" s="247">
        <f>'[2]10м (труд) '!S13+'[2]тр сп -ноя'!S13</f>
        <v>25</v>
      </c>
      <c r="T12" s="247">
        <f>'[2]10м (труд) '!T13+'[2]тр сп -ноя'!T13</f>
        <v>6</v>
      </c>
      <c r="U12" s="247">
        <f>'[2]10м (труд) '!U13+'[2]тр сп -ноя'!U13</f>
        <v>0</v>
      </c>
      <c r="V12" s="247">
        <f>'[2]10м (труд) '!V13+'[2]тр сп -ноя'!V13</f>
        <v>1</v>
      </c>
    </row>
    <row r="13" spans="1:22" ht="18.75" customHeight="1">
      <c r="A13" s="243">
        <v>9</v>
      </c>
      <c r="B13" s="244" t="s">
        <v>56</v>
      </c>
      <c r="C13" s="245">
        <v>8523</v>
      </c>
      <c r="D13" s="246">
        <f t="shared" si="0"/>
        <v>73</v>
      </c>
      <c r="E13" s="247">
        <f>'[2]10м (труд) '!E14+'[2]тр сп -ноя'!E14</f>
        <v>0</v>
      </c>
      <c r="F13" s="247">
        <f>'[2]10м (труд) '!F14+'[2]тр сп -ноя'!F14</f>
        <v>8</v>
      </c>
      <c r="G13" s="247">
        <f>'[2]10м (труд) '!G14+'[2]тр сп -ноя'!G14</f>
        <v>0</v>
      </c>
      <c r="H13" s="247">
        <f>'[2]10м (труд) '!H14+'[2]тр сп -ноя'!H14</f>
        <v>0</v>
      </c>
      <c r="I13" s="247">
        <f>'[2]10м (труд) '!I14+'[2]тр сп -ноя'!I14</f>
        <v>0</v>
      </c>
      <c r="J13" s="247">
        <f>'[2]10м (труд) '!J14+'[2]тр сп -ноя'!J14</f>
        <v>2</v>
      </c>
      <c r="K13" s="247">
        <f>'[2]10м (труд) '!K14+'[2]тр сп -ноя'!K14</f>
        <v>18</v>
      </c>
      <c r="L13" s="247">
        <f>'[2]10м (труд) '!L14+'[2]тр сп -ноя'!L14</f>
        <v>2</v>
      </c>
      <c r="M13" s="247">
        <f>'[2]10м (труд) '!M14+'[2]тр сп -ноя'!M14</f>
        <v>5</v>
      </c>
      <c r="N13" s="247">
        <f>'[2]10м (труд) '!N14+'[2]тр сп -ноя'!N14</f>
        <v>0</v>
      </c>
      <c r="O13" s="247">
        <f>'[2]10м (труд) '!O14+'[2]тр сп -ноя'!O14</f>
        <v>0</v>
      </c>
      <c r="P13" s="247">
        <f>'[2]10м (труд) '!P14+'[2]тр сп -ноя'!P14</f>
        <v>0</v>
      </c>
      <c r="Q13" s="247">
        <f>'[2]10м (труд) '!Q14+'[2]тр сп -ноя'!Q14</f>
        <v>0</v>
      </c>
      <c r="R13" s="247">
        <f>'[2]10м (труд) '!R14+'[2]тр сп -ноя'!R14</f>
        <v>3</v>
      </c>
      <c r="S13" s="247">
        <f>'[2]10м (труд) '!S14+'[2]тр сп -ноя'!S14</f>
        <v>29</v>
      </c>
      <c r="T13" s="247">
        <f>'[2]10м (труд) '!T14+'[2]тр сп -ноя'!T14</f>
        <v>6</v>
      </c>
      <c r="U13" s="247">
        <f>'[2]10м (труд) '!U14+'[2]тр сп -ноя'!U14</f>
        <v>0</v>
      </c>
      <c r="V13" s="247">
        <f>'[2]10м (труд) '!V14+'[2]тр сп -ноя'!V14</f>
        <v>0</v>
      </c>
    </row>
    <row r="14" spans="1:22" ht="18.75" customHeight="1">
      <c r="A14" s="243">
        <v>10</v>
      </c>
      <c r="B14" s="251" t="s">
        <v>57</v>
      </c>
      <c r="C14" s="245">
        <v>5567</v>
      </c>
      <c r="D14" s="246">
        <f t="shared" si="0"/>
        <v>33</v>
      </c>
      <c r="E14" s="247">
        <f>'[2]10м (труд) '!E15+'[2]тр сп -ноя'!E15</f>
        <v>1</v>
      </c>
      <c r="F14" s="247">
        <f>'[2]10м (труд) '!F15+'[2]тр сп -ноя'!F15</f>
        <v>2</v>
      </c>
      <c r="G14" s="247">
        <f>'[2]10м (труд) '!G15+'[2]тр сп -ноя'!G15</f>
        <v>0</v>
      </c>
      <c r="H14" s="247">
        <f>'[2]10м (труд) '!H15+'[2]тр сп -ноя'!H15</f>
        <v>0</v>
      </c>
      <c r="I14" s="247">
        <f>'[2]10м (труд) '!I15+'[2]тр сп -ноя'!I15</f>
        <v>0</v>
      </c>
      <c r="J14" s="247">
        <f>'[2]10м (труд) '!J15+'[2]тр сп -ноя'!J15</f>
        <v>0</v>
      </c>
      <c r="K14" s="247">
        <f>'[2]10м (труд) '!K15+'[2]тр сп -ноя'!K15</f>
        <v>9</v>
      </c>
      <c r="L14" s="247">
        <f>'[2]10м (труд) '!L15+'[2]тр сп -ноя'!L15</f>
        <v>0</v>
      </c>
      <c r="M14" s="247">
        <f>'[2]10м (труд) '!M15+'[2]тр сп -ноя'!M15</f>
        <v>2</v>
      </c>
      <c r="N14" s="247">
        <f>'[2]10м (труд) '!N15+'[2]тр сп -ноя'!N15</f>
        <v>0</v>
      </c>
      <c r="O14" s="247">
        <f>'[2]10м (труд) '!O15+'[2]тр сп -ноя'!O15</f>
        <v>0</v>
      </c>
      <c r="P14" s="247">
        <f>'[2]10м (труд) '!P15+'[2]тр сп -ноя'!P15</f>
        <v>1</v>
      </c>
      <c r="Q14" s="247">
        <f>'[2]10м (труд) '!Q15+'[2]тр сп -ноя'!Q15</f>
        <v>0</v>
      </c>
      <c r="R14" s="247">
        <f>'[2]10м (труд) '!R15+'[2]тр сп -ноя'!R15</f>
        <v>2</v>
      </c>
      <c r="S14" s="247">
        <f>'[2]10м (труд) '!S15+'[2]тр сп -ноя'!S15</f>
        <v>8</v>
      </c>
      <c r="T14" s="247">
        <f>'[2]10м (труд) '!T15+'[2]тр сп -ноя'!T15</f>
        <v>8</v>
      </c>
      <c r="U14" s="247">
        <f>'[2]10м (труд) '!U15+'[2]тр сп -ноя'!U15</f>
        <v>0</v>
      </c>
      <c r="V14" s="247">
        <f>'[2]10м (труд) '!V15+'[2]тр сп -ноя'!V15</f>
        <v>1</v>
      </c>
    </row>
    <row r="15" spans="1:22" ht="18.75" customHeight="1">
      <c r="A15" s="252" t="s">
        <v>58</v>
      </c>
      <c r="B15" s="253" t="s">
        <v>59</v>
      </c>
      <c r="C15" s="254">
        <f>SUM(C5:C14)</f>
        <v>81721</v>
      </c>
      <c r="D15" s="255">
        <f t="shared" ref="D15:R15" si="1">SUM(D5:D14)</f>
        <v>551</v>
      </c>
      <c r="E15" s="255">
        <f t="shared" si="1"/>
        <v>16</v>
      </c>
      <c r="F15" s="255">
        <f>SUM(F5:F14)</f>
        <v>56</v>
      </c>
      <c r="G15" s="255">
        <f t="shared" si="1"/>
        <v>0</v>
      </c>
      <c r="H15" s="255">
        <f t="shared" si="1"/>
        <v>3</v>
      </c>
      <c r="I15" s="255">
        <f t="shared" si="1"/>
        <v>0</v>
      </c>
      <c r="J15" s="255">
        <f t="shared" si="1"/>
        <v>16</v>
      </c>
      <c r="K15" s="255">
        <f t="shared" si="1"/>
        <v>136</v>
      </c>
      <c r="L15" s="255">
        <f t="shared" si="1"/>
        <v>14</v>
      </c>
      <c r="M15" s="255">
        <f t="shared" si="1"/>
        <v>30</v>
      </c>
      <c r="N15" s="255">
        <f t="shared" si="1"/>
        <v>0</v>
      </c>
      <c r="O15" s="255">
        <f t="shared" si="1"/>
        <v>0</v>
      </c>
      <c r="P15" s="255">
        <f t="shared" si="1"/>
        <v>1</v>
      </c>
      <c r="Q15" s="255">
        <f t="shared" si="1"/>
        <v>0</v>
      </c>
      <c r="R15" s="256">
        <f t="shared" si="1"/>
        <v>24</v>
      </c>
      <c r="S15" s="252">
        <f>SUM(S5:S14)</f>
        <v>193</v>
      </c>
      <c r="T15" s="257">
        <f>SUM(T5:T14)</f>
        <v>62</v>
      </c>
      <c r="U15" s="258">
        <f>SUM(U5:U14)</f>
        <v>2</v>
      </c>
      <c r="V15" s="258">
        <f>SUM(V5:V14)</f>
        <v>11</v>
      </c>
    </row>
    <row r="16" spans="1:22" ht="26.25" customHeight="1">
      <c r="A16" s="243">
        <v>11</v>
      </c>
      <c r="B16" s="259" t="s">
        <v>60</v>
      </c>
      <c r="C16" s="260">
        <v>37494</v>
      </c>
      <c r="D16" s="246">
        <f t="shared" si="0"/>
        <v>167</v>
      </c>
      <c r="E16" s="247">
        <f>'[2]10м (труд) '!E17+'[2]тр сп -ноя'!E17</f>
        <v>12</v>
      </c>
      <c r="F16" s="247">
        <f>'[2]10м (труд) '!F17+'[2]тр сп -ноя'!F17</f>
        <v>15</v>
      </c>
      <c r="G16" s="247">
        <f>'[2]10м (труд) '!G17+'[2]тр сп -ноя'!G17</f>
        <v>0</v>
      </c>
      <c r="H16" s="247">
        <f>'[2]10м (труд) '!H17+'[2]тр сп -ноя'!H17</f>
        <v>4</v>
      </c>
      <c r="I16" s="247">
        <f>'[2]10м (труд) '!I17+'[2]тр сп -ноя'!I17</f>
        <v>0</v>
      </c>
      <c r="J16" s="247">
        <f>'[2]10м (труд) '!J17+'[2]тр сп -ноя'!J17</f>
        <v>2</v>
      </c>
      <c r="K16" s="247">
        <f>'[2]10м (труд) '!K17+'[2]тр сп -ноя'!K17</f>
        <v>41</v>
      </c>
      <c r="L16" s="247">
        <f>'[2]10м (труд) '!L17+'[2]тр сп -ноя'!L17</f>
        <v>6</v>
      </c>
      <c r="M16" s="247">
        <f>'[2]10м (труд) '!M17+'[2]тр сп -ноя'!M17</f>
        <v>6</v>
      </c>
      <c r="N16" s="247">
        <f>'[2]10м (труд) '!N17+'[2]тр сп -ноя'!N17</f>
        <v>0</v>
      </c>
      <c r="O16" s="247">
        <f>'[2]10м (труд) '!O17+'[2]тр сп -ноя'!O17</f>
        <v>1</v>
      </c>
      <c r="P16" s="247">
        <f>'[2]10м (труд) '!P17+'[2]тр сп -ноя'!P17</f>
        <v>0</v>
      </c>
      <c r="Q16" s="247">
        <f>'[2]10м (труд) '!Q17+'[2]тр сп -ноя'!Q17</f>
        <v>1</v>
      </c>
      <c r="R16" s="247">
        <v>7</v>
      </c>
      <c r="S16" s="247">
        <f>'[2]10м (труд) '!S17+'[2]тр сп -ноя'!S17</f>
        <v>47</v>
      </c>
      <c r="T16" s="247">
        <f>'[2]10м (труд) '!T17+'[2]тр сп -ноя'!T17</f>
        <v>25</v>
      </c>
      <c r="U16" s="247">
        <f>'[2]10м (труд) '!U17+'[2]тр сп -ноя'!U17</f>
        <v>3</v>
      </c>
      <c r="V16" s="247">
        <f>'[2]10м (труд) '!V17+'[2]тр сп -ноя'!V17</f>
        <v>2</v>
      </c>
    </row>
    <row r="17" spans="1:22" ht="26.25" customHeight="1">
      <c r="A17" s="261" t="s">
        <v>73</v>
      </c>
      <c r="B17" s="253" t="s">
        <v>138</v>
      </c>
      <c r="C17" s="262">
        <f>C15+C16</f>
        <v>119215</v>
      </c>
      <c r="D17" s="246">
        <f>D15+D16</f>
        <v>718</v>
      </c>
      <c r="E17" s="263">
        <f t="shared" ref="E17:V17" si="2">E15+E16</f>
        <v>28</v>
      </c>
      <c r="F17" s="263">
        <f>F15+F16</f>
        <v>71</v>
      </c>
      <c r="G17" s="263">
        <f t="shared" si="2"/>
        <v>0</v>
      </c>
      <c r="H17" s="263">
        <f t="shared" si="2"/>
        <v>7</v>
      </c>
      <c r="I17" s="263">
        <f t="shared" si="2"/>
        <v>0</v>
      </c>
      <c r="J17" s="263">
        <f t="shared" si="2"/>
        <v>18</v>
      </c>
      <c r="K17" s="263">
        <f t="shared" si="2"/>
        <v>177</v>
      </c>
      <c r="L17" s="263">
        <f t="shared" si="2"/>
        <v>20</v>
      </c>
      <c r="M17" s="263">
        <f t="shared" si="2"/>
        <v>36</v>
      </c>
      <c r="N17" s="263">
        <f t="shared" si="2"/>
        <v>0</v>
      </c>
      <c r="O17" s="263">
        <f t="shared" si="2"/>
        <v>1</v>
      </c>
      <c r="P17" s="263">
        <f t="shared" si="2"/>
        <v>1</v>
      </c>
      <c r="Q17" s="263">
        <f t="shared" si="2"/>
        <v>1</v>
      </c>
      <c r="R17" s="264">
        <f t="shared" si="2"/>
        <v>31</v>
      </c>
      <c r="S17" s="264">
        <f t="shared" si="2"/>
        <v>240</v>
      </c>
      <c r="T17" s="265">
        <f t="shared" si="2"/>
        <v>87</v>
      </c>
      <c r="U17" s="265">
        <f t="shared" si="2"/>
        <v>5</v>
      </c>
      <c r="V17" s="265">
        <f t="shared" si="2"/>
        <v>13</v>
      </c>
    </row>
    <row r="18" spans="1:22" ht="30" customHeight="1">
      <c r="A18" s="416" t="s">
        <v>62</v>
      </c>
      <c r="B18" s="416"/>
      <c r="C18" s="416"/>
      <c r="D18" s="266">
        <v>1</v>
      </c>
      <c r="E18" s="267">
        <f t="shared" ref="E18:V18" si="3">SUM(E$17/$D$17)*1</f>
        <v>3.8997214484679667E-2</v>
      </c>
      <c r="F18" s="267">
        <f t="shared" si="3"/>
        <v>9.8885793871866301E-2</v>
      </c>
      <c r="G18" s="267">
        <f t="shared" si="3"/>
        <v>0</v>
      </c>
      <c r="H18" s="267">
        <f t="shared" si="3"/>
        <v>9.7493036211699167E-3</v>
      </c>
      <c r="I18" s="267">
        <f t="shared" si="3"/>
        <v>0</v>
      </c>
      <c r="J18" s="267">
        <f t="shared" si="3"/>
        <v>2.5069637883008356E-2</v>
      </c>
      <c r="K18" s="268">
        <f t="shared" si="3"/>
        <v>0.24651810584958217</v>
      </c>
      <c r="L18" s="267">
        <f t="shared" si="3"/>
        <v>2.7855153203342618E-2</v>
      </c>
      <c r="M18" s="267">
        <f t="shared" si="3"/>
        <v>5.0139275766016712E-2</v>
      </c>
      <c r="N18" s="267">
        <f t="shared" si="3"/>
        <v>0</v>
      </c>
      <c r="O18" s="267">
        <f t="shared" si="3"/>
        <v>1.3927576601671309E-3</v>
      </c>
      <c r="P18" s="267">
        <f t="shared" si="3"/>
        <v>1.3927576601671309E-3</v>
      </c>
      <c r="Q18" s="267">
        <f t="shared" si="3"/>
        <v>1.3927576601671309E-3</v>
      </c>
      <c r="R18" s="269">
        <f t="shared" si="3"/>
        <v>4.3175487465181059E-2</v>
      </c>
      <c r="S18" s="270">
        <f t="shared" si="3"/>
        <v>0.33426183844011143</v>
      </c>
      <c r="T18" s="270">
        <f t="shared" si="3"/>
        <v>0.12116991643454039</v>
      </c>
      <c r="U18" s="270">
        <f t="shared" si="3"/>
        <v>6.9637883008356544E-3</v>
      </c>
      <c r="V18" s="270">
        <f t="shared" si="3"/>
        <v>1.8105849582172703E-2</v>
      </c>
    </row>
    <row r="19" spans="1:22" ht="49.5" customHeight="1">
      <c r="A19" s="417" t="s">
        <v>139</v>
      </c>
      <c r="B19" s="418"/>
      <c r="C19" s="418"/>
      <c r="D19" s="271">
        <f>D17*100000/$C17*1.093</f>
        <v>658.28461183575882</v>
      </c>
      <c r="E19" s="271">
        <f t="shared" ref="E19:V19" si="4">E17*100000/$C17*1.093</f>
        <v>25.671266199723188</v>
      </c>
      <c r="F19" s="271">
        <f t="shared" si="4"/>
        <v>65.094996435012376</v>
      </c>
      <c r="G19" s="271">
        <f t="shared" si="4"/>
        <v>0</v>
      </c>
      <c r="H19" s="271">
        <f t="shared" si="4"/>
        <v>6.4178165499307971</v>
      </c>
      <c r="I19" s="271">
        <f t="shared" si="4"/>
        <v>0</v>
      </c>
      <c r="J19" s="271">
        <f t="shared" si="4"/>
        <v>16.502956842679193</v>
      </c>
      <c r="K19" s="271">
        <f t="shared" si="4"/>
        <v>162.27907561967874</v>
      </c>
      <c r="L19" s="271">
        <f t="shared" si="4"/>
        <v>18.33661871408799</v>
      </c>
      <c r="M19" s="271">
        <f t="shared" si="4"/>
        <v>33.005913685358387</v>
      </c>
      <c r="N19" s="271">
        <f t="shared" si="4"/>
        <v>0</v>
      </c>
      <c r="O19" s="271">
        <f t="shared" si="4"/>
        <v>0.91683093570439966</v>
      </c>
      <c r="P19" s="271">
        <f t="shared" si="4"/>
        <v>0.91683093570439966</v>
      </c>
      <c r="Q19" s="271">
        <f t="shared" si="4"/>
        <v>0.91683093570439966</v>
      </c>
      <c r="R19" s="271">
        <f t="shared" si="4"/>
        <v>28.421759006836389</v>
      </c>
      <c r="S19" s="271">
        <f t="shared" si="4"/>
        <v>220.03942456905591</v>
      </c>
      <c r="T19" s="271">
        <f t="shared" si="4"/>
        <v>79.764291406282751</v>
      </c>
      <c r="U19" s="271">
        <f t="shared" si="4"/>
        <v>4.5841546785219975</v>
      </c>
      <c r="V19" s="271">
        <f t="shared" si="4"/>
        <v>11.918802164157196</v>
      </c>
    </row>
    <row r="20" spans="1:22" s="48" customFormat="1" ht="24.75" customHeight="1">
      <c r="A20" s="419" t="s">
        <v>140</v>
      </c>
      <c r="B20" s="420"/>
      <c r="C20" s="420"/>
      <c r="D20" s="272">
        <v>583.79999999999995</v>
      </c>
      <c r="E20" s="272">
        <v>18.8</v>
      </c>
      <c r="F20" s="272">
        <v>63</v>
      </c>
      <c r="G20" s="272">
        <v>0</v>
      </c>
      <c r="H20" s="272">
        <v>2.8</v>
      </c>
      <c r="I20" s="272">
        <v>0.9</v>
      </c>
      <c r="J20" s="272">
        <v>6.6</v>
      </c>
      <c r="K20" s="272">
        <v>162.6</v>
      </c>
      <c r="L20" s="272">
        <v>16</v>
      </c>
      <c r="M20" s="272">
        <v>45.1</v>
      </c>
      <c r="N20" s="272">
        <v>0.9</v>
      </c>
      <c r="O20" s="272">
        <v>1.9</v>
      </c>
      <c r="P20" s="272">
        <v>5.6</v>
      </c>
      <c r="Q20" s="272"/>
      <c r="R20" s="272">
        <v>34.799999999999997</v>
      </c>
      <c r="S20" s="272">
        <v>208.7</v>
      </c>
      <c r="T20" s="272">
        <v>16</v>
      </c>
      <c r="U20" s="272">
        <v>8.5</v>
      </c>
      <c r="V20" s="272">
        <v>6.6</v>
      </c>
    </row>
    <row r="21" spans="1:22" s="42" customFormat="1" ht="37.5" customHeight="1">
      <c r="A21" s="421" t="s">
        <v>141</v>
      </c>
      <c r="B21" s="422"/>
      <c r="C21" s="423"/>
      <c r="D21" s="273">
        <f>D19/D20-100%</f>
        <v>0.12758583733429063</v>
      </c>
      <c r="E21" s="273">
        <f>E19/E20-100%</f>
        <v>0.3654928829639994</v>
      </c>
      <c r="F21" s="273">
        <f>F19/F20-100%</f>
        <v>3.325391166686309E-2</v>
      </c>
      <c r="G21" s="273"/>
      <c r="H21" s="274" t="s">
        <v>142</v>
      </c>
      <c r="I21" s="275"/>
      <c r="J21" s="274" t="s">
        <v>143</v>
      </c>
      <c r="K21" s="275">
        <f>K19/K20-100%</f>
        <v>-1.9737046760225363E-3</v>
      </c>
      <c r="L21" s="275">
        <f t="shared" ref="L21:V21" si="5">L19/L20-100%</f>
        <v>0.14603866963049938</v>
      </c>
      <c r="M21" s="275">
        <f t="shared" si="5"/>
        <v>-0.26816155908296258</v>
      </c>
      <c r="N21" s="275"/>
      <c r="O21" s="275">
        <f t="shared" si="5"/>
        <v>-0.51745740226084225</v>
      </c>
      <c r="P21" s="275">
        <f t="shared" si="5"/>
        <v>-0.83628019005278575</v>
      </c>
      <c r="Q21" s="275"/>
      <c r="R21" s="275">
        <f t="shared" si="5"/>
        <v>-0.18328278715987378</v>
      </c>
      <c r="S21" s="275">
        <f t="shared" si="5"/>
        <v>5.4333610776501784E-2</v>
      </c>
      <c r="T21" s="274" t="s">
        <v>144</v>
      </c>
      <c r="U21" s="275">
        <f t="shared" si="5"/>
        <v>-0.46068768487976497</v>
      </c>
      <c r="V21" s="275">
        <f t="shared" si="5"/>
        <v>0.80587911578139337</v>
      </c>
    </row>
    <row r="22" spans="1:22" s="48" customFormat="1" ht="21.6" customHeight="1">
      <c r="A22" s="424" t="s">
        <v>145</v>
      </c>
      <c r="B22" s="425"/>
      <c r="C22" s="426"/>
      <c r="D22" s="276">
        <v>621</v>
      </c>
      <c r="E22" s="277">
        <v>20</v>
      </c>
      <c r="F22" s="277">
        <v>67</v>
      </c>
      <c r="G22" s="277"/>
      <c r="H22" s="277">
        <v>3</v>
      </c>
      <c r="I22" s="277">
        <v>1</v>
      </c>
      <c r="J22" s="277">
        <v>7</v>
      </c>
      <c r="K22" s="277">
        <v>173</v>
      </c>
      <c r="L22" s="277">
        <v>17</v>
      </c>
      <c r="M22" s="277">
        <v>48</v>
      </c>
      <c r="N22" s="277">
        <v>1</v>
      </c>
      <c r="O22" s="277">
        <v>2</v>
      </c>
      <c r="P22" s="277">
        <v>6</v>
      </c>
      <c r="Q22" s="277">
        <v>1</v>
      </c>
      <c r="R22" s="278">
        <v>37</v>
      </c>
      <c r="S22" s="279">
        <v>222</v>
      </c>
      <c r="T22" s="280">
        <v>17</v>
      </c>
      <c r="U22" s="281">
        <v>9</v>
      </c>
      <c r="V22" s="282">
        <v>7</v>
      </c>
    </row>
    <row r="23" spans="1:22" ht="17.25" customHeight="1">
      <c r="A23" s="427" t="s">
        <v>146</v>
      </c>
      <c r="B23" s="414"/>
      <c r="C23" s="415"/>
      <c r="D23" s="272">
        <v>545.79999999999995</v>
      </c>
      <c r="E23" s="272">
        <v>21.7</v>
      </c>
      <c r="F23" s="272">
        <v>72.7</v>
      </c>
      <c r="G23" s="272">
        <v>0</v>
      </c>
      <c r="H23" s="272">
        <v>7.6</v>
      </c>
      <c r="I23" s="272">
        <v>0</v>
      </c>
      <c r="J23" s="272">
        <v>14.2</v>
      </c>
      <c r="K23" s="272">
        <v>159.6</v>
      </c>
      <c r="L23" s="272">
        <v>23.6</v>
      </c>
      <c r="M23" s="272">
        <v>25.5</v>
      </c>
      <c r="N23" s="272">
        <v>1.9</v>
      </c>
      <c r="O23" s="272"/>
      <c r="P23" s="272">
        <v>5.7</v>
      </c>
      <c r="Q23" s="272">
        <v>0.9</v>
      </c>
      <c r="R23" s="272">
        <v>36.799999999999997</v>
      </c>
      <c r="S23" s="272">
        <v>175.7</v>
      </c>
      <c r="T23" s="283"/>
      <c r="U23" s="284">
        <v>10.4</v>
      </c>
      <c r="V23" s="285"/>
    </row>
    <row r="24" spans="1:22" s="286" customFormat="1" ht="17.25" customHeight="1">
      <c r="A24" s="413" t="s">
        <v>147</v>
      </c>
      <c r="B24" s="414"/>
      <c r="C24" s="415"/>
      <c r="D24" s="272">
        <v>528.48723662362022</v>
      </c>
      <c r="E24" s="272">
        <v>22.568849962574525</v>
      </c>
      <c r="F24" s="272">
        <v>79.931343617451446</v>
      </c>
      <c r="G24" s="272">
        <v>0</v>
      </c>
      <c r="H24" s="272">
        <v>0</v>
      </c>
      <c r="I24" s="272">
        <v>0</v>
      </c>
      <c r="J24" s="272">
        <v>13.165162478168474</v>
      </c>
      <c r="K24" s="272">
        <v>123.1883060457193</v>
      </c>
      <c r="L24" s="272">
        <v>19.747743717252714</v>
      </c>
      <c r="M24" s="272">
        <v>36.674381189183613</v>
      </c>
      <c r="N24" s="272">
        <v>0.94036874844060525</v>
      </c>
      <c r="O24" s="272">
        <v>0.94036874844060525</v>
      </c>
      <c r="P24" s="272">
        <v>9.4036874844060545</v>
      </c>
      <c r="Q24" s="272">
        <v>1.8807374968812105</v>
      </c>
      <c r="R24" s="272">
        <v>20.688112465693315</v>
      </c>
      <c r="S24" s="272">
        <v>199.35817466940833</v>
      </c>
      <c r="T24" s="283"/>
      <c r="U24" s="284">
        <v>12.2</v>
      </c>
      <c r="V24" s="283"/>
    </row>
    <row r="25" spans="1:22" ht="17.25" customHeight="1">
      <c r="A25" s="413" t="s">
        <v>148</v>
      </c>
      <c r="B25" s="414"/>
      <c r="C25" s="415"/>
      <c r="D25" s="287">
        <v>510.57724391057724</v>
      </c>
      <c r="E25" s="287">
        <v>22.442955776289111</v>
      </c>
      <c r="F25" s="287">
        <v>65.458621014176572</v>
      </c>
      <c r="G25" s="287">
        <v>0</v>
      </c>
      <c r="H25" s="287">
        <v>3.7404926293815182</v>
      </c>
      <c r="I25" s="287">
        <v>0.93512315734537954</v>
      </c>
      <c r="J25" s="287">
        <v>10.286354730799173</v>
      </c>
      <c r="K25" s="287">
        <v>138.39822728711616</v>
      </c>
      <c r="L25" s="287">
        <v>23.378078933634487</v>
      </c>
      <c r="M25" s="287">
        <v>22.442955776289111</v>
      </c>
      <c r="N25" s="287">
        <v>0</v>
      </c>
      <c r="O25" s="287">
        <v>2.8053694720361388</v>
      </c>
      <c r="P25" s="287">
        <v>4.6756157867268975</v>
      </c>
      <c r="Q25" s="287">
        <v>0.93512315734537954</v>
      </c>
      <c r="R25" s="287">
        <v>19.63758630425297</v>
      </c>
      <c r="S25" s="287">
        <v>194.50561672783894</v>
      </c>
      <c r="T25" s="288"/>
      <c r="U25" s="284">
        <v>10.3</v>
      </c>
      <c r="V25" s="283"/>
    </row>
    <row r="26" spans="1:22" ht="12.75" customHeight="1">
      <c r="A26" s="289"/>
      <c r="B26" s="289"/>
      <c r="C26" s="290"/>
      <c r="D26" s="290"/>
      <c r="E26" s="290"/>
      <c r="F26" s="290"/>
      <c r="G26" s="290"/>
      <c r="H26" s="290"/>
      <c r="I26" s="290"/>
      <c r="J26" s="290"/>
      <c r="K26" s="290"/>
      <c r="L26" s="290"/>
      <c r="M26" s="290"/>
      <c r="N26" s="290"/>
      <c r="O26" s="290"/>
      <c r="P26" s="290"/>
      <c r="Q26" s="290"/>
    </row>
    <row r="29" spans="1:22" ht="12.75" customHeight="1">
      <c r="A29" s="291"/>
      <c r="B29" s="292"/>
      <c r="C29" s="292"/>
      <c r="D29" s="292"/>
      <c r="E29" s="292"/>
      <c r="F29" s="292"/>
      <c r="G29" s="292"/>
      <c r="H29" s="292"/>
      <c r="I29" s="292"/>
      <c r="J29" s="292"/>
      <c r="K29" s="292"/>
    </row>
    <row r="31" spans="1:22" ht="12.75" customHeight="1">
      <c r="C31" s="293"/>
    </row>
    <row r="32" spans="1:22" ht="12.75" customHeight="1">
      <c r="C32" s="293"/>
    </row>
  </sheetData>
  <sheetProtection selectLockedCells="1" selectUnlockedCells="1"/>
  <mergeCells count="14">
    <mergeCell ref="A1:R1"/>
    <mergeCell ref="A2:R2"/>
    <mergeCell ref="A3:A4"/>
    <mergeCell ref="B3:B4"/>
    <mergeCell ref="C3:C4"/>
    <mergeCell ref="D3:D4"/>
    <mergeCell ref="A24:C24"/>
    <mergeCell ref="A25:C25"/>
    <mergeCell ref="A18:C18"/>
    <mergeCell ref="A19:C19"/>
    <mergeCell ref="A20:C20"/>
    <mergeCell ref="A21:C21"/>
    <mergeCell ref="A22:C22"/>
    <mergeCell ref="A23:C23"/>
  </mergeCells>
  <dataValidations count="1">
    <dataValidation operator="equal" allowBlank="1" showErrorMessage="1" sqref="C5:C14 C16">
      <formula1>0</formula1>
      <formula2>0</formula2>
    </dataValidation>
  </dataValidations>
  <pageMargins left="0.39370078740157483" right="0" top="0.39370078740157483" bottom="0" header="0.51181102362204722" footer="0.51181102362204722"/>
  <pageSetup paperSize="9" scale="82"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N27"/>
  <sheetViews>
    <sheetView showZeros="0" workbookViewId="0">
      <pane ySplit="4" topLeftCell="A5" activePane="bottomLeft" state="frozen"/>
      <selection pane="bottomLeft" activeCell="X16" sqref="X16"/>
    </sheetView>
  </sheetViews>
  <sheetFormatPr defaultRowHeight="12.75" customHeight="1"/>
  <cols>
    <col min="1" max="1" width="3.42578125" customWidth="1"/>
    <col min="2" max="2" width="21.85546875" customWidth="1"/>
    <col min="3" max="3" width="9.5703125" customWidth="1"/>
    <col min="4" max="4" width="9.140625" customWidth="1"/>
    <col min="5" max="5" width="7.85546875" customWidth="1"/>
    <col min="6" max="6" width="8.140625" customWidth="1"/>
    <col min="7" max="7" width="8" customWidth="1"/>
    <col min="8" max="8" width="8.5703125" customWidth="1"/>
    <col min="9" max="9" width="7.140625" customWidth="1"/>
    <col min="10" max="10" width="8" customWidth="1"/>
    <col min="11" max="11" width="7.5703125" customWidth="1"/>
    <col min="12" max="12" width="7.140625" customWidth="1"/>
    <col min="13" max="13" width="7.85546875" customWidth="1"/>
    <col min="14" max="14" width="6.7109375" customWidth="1"/>
    <col min="15" max="15" width="7.85546875" customWidth="1"/>
    <col min="16" max="16" width="6.5703125" customWidth="1"/>
    <col min="17" max="17" width="7.85546875" customWidth="1"/>
    <col min="18" max="18" width="7.42578125" customWidth="1"/>
    <col min="19" max="19" width="8" customWidth="1"/>
    <col min="20" max="20" width="7.42578125" customWidth="1"/>
    <col min="21" max="21" width="6.5703125" customWidth="1"/>
    <col min="22" max="22" width="6.140625" customWidth="1"/>
  </cols>
  <sheetData>
    <row r="1" spans="1:22" ht="44.1" customHeight="1">
      <c r="A1" s="403" t="s">
        <v>149</v>
      </c>
      <c r="B1" s="404"/>
      <c r="C1" s="404"/>
      <c r="D1" s="404"/>
      <c r="E1" s="404"/>
      <c r="F1" s="404"/>
      <c r="G1" s="404"/>
      <c r="H1" s="404"/>
      <c r="I1" s="404"/>
      <c r="J1" s="404"/>
      <c r="K1" s="404"/>
      <c r="L1" s="404"/>
      <c r="M1" s="404"/>
      <c r="N1" s="404"/>
      <c r="O1" s="404"/>
      <c r="P1" s="404"/>
      <c r="Q1" s="404"/>
      <c r="R1" s="404"/>
    </row>
    <row r="2" spans="1:22" ht="34.5" customHeight="1" thickBot="1">
      <c r="A2" s="435" t="s">
        <v>134</v>
      </c>
      <c r="B2" s="435"/>
      <c r="C2" s="435"/>
      <c r="D2" s="435"/>
      <c r="E2" s="435"/>
      <c r="F2" s="435"/>
      <c r="G2" s="435"/>
      <c r="H2" s="435"/>
      <c r="I2" s="435"/>
      <c r="J2" s="435"/>
      <c r="K2" s="435"/>
      <c r="L2" s="435"/>
      <c r="M2" s="435"/>
      <c r="N2" s="435"/>
      <c r="O2" s="435"/>
      <c r="P2" s="435"/>
      <c r="Q2" s="435"/>
      <c r="R2" s="435"/>
    </row>
    <row r="3" spans="1:22" ht="125.25" customHeight="1">
      <c r="A3" s="405" t="s">
        <v>3</v>
      </c>
      <c r="B3" s="407" t="s">
        <v>4</v>
      </c>
      <c r="C3" s="409" t="s">
        <v>150</v>
      </c>
      <c r="D3" s="411" t="s">
        <v>6</v>
      </c>
      <c r="E3" s="232" t="s">
        <v>7</v>
      </c>
      <c r="F3" s="232" t="s">
        <v>8</v>
      </c>
      <c r="G3" s="232" t="s">
        <v>9</v>
      </c>
      <c r="H3" s="232" t="s">
        <v>10</v>
      </c>
      <c r="I3" s="232" t="s">
        <v>11</v>
      </c>
      <c r="J3" s="232" t="s">
        <v>12</v>
      </c>
      <c r="K3" s="232" t="s">
        <v>13</v>
      </c>
      <c r="L3" s="232" t="s">
        <v>14</v>
      </c>
      <c r="M3" s="232" t="s">
        <v>15</v>
      </c>
      <c r="N3" s="232" t="s">
        <v>16</v>
      </c>
      <c r="O3" s="232" t="s">
        <v>17</v>
      </c>
      <c r="P3" s="232" t="s">
        <v>18</v>
      </c>
      <c r="Q3" s="232" t="s">
        <v>21</v>
      </c>
      <c r="R3" s="233" t="s">
        <v>22</v>
      </c>
      <c r="S3" s="234" t="s">
        <v>23</v>
      </c>
      <c r="T3" s="235" t="s">
        <v>136</v>
      </c>
      <c r="U3" s="235" t="s">
        <v>25</v>
      </c>
      <c r="V3" s="236" t="s">
        <v>26</v>
      </c>
    </row>
    <row r="4" spans="1:22" ht="25.5" customHeight="1">
      <c r="A4" s="406"/>
      <c r="B4" s="408"/>
      <c r="C4" s="410"/>
      <c r="D4" s="412"/>
      <c r="E4" s="237" t="s">
        <v>27</v>
      </c>
      <c r="F4" s="237" t="s">
        <v>28</v>
      </c>
      <c r="G4" s="237" t="s">
        <v>29</v>
      </c>
      <c r="H4" s="237" t="s">
        <v>30</v>
      </c>
      <c r="I4" s="237" t="s">
        <v>31</v>
      </c>
      <c r="J4" s="237" t="s">
        <v>32</v>
      </c>
      <c r="K4" s="238" t="s">
        <v>33</v>
      </c>
      <c r="L4" s="237" t="s">
        <v>34</v>
      </c>
      <c r="M4" s="237" t="s">
        <v>35</v>
      </c>
      <c r="N4" s="237" t="s">
        <v>36</v>
      </c>
      <c r="O4" s="237" t="s">
        <v>37</v>
      </c>
      <c r="P4" s="237" t="s">
        <v>38</v>
      </c>
      <c r="Q4" s="237" t="s">
        <v>41</v>
      </c>
      <c r="R4" s="239" t="s">
        <v>42</v>
      </c>
      <c r="S4" s="294" t="s">
        <v>43</v>
      </c>
      <c r="T4" s="295" t="s">
        <v>44</v>
      </c>
      <c r="U4" s="241" t="s">
        <v>45</v>
      </c>
      <c r="V4" s="242" t="s">
        <v>137</v>
      </c>
    </row>
    <row r="5" spans="1:22" ht="18.75" customHeight="1">
      <c r="A5" s="243">
        <v>1</v>
      </c>
      <c r="B5" s="244" t="s">
        <v>48</v>
      </c>
      <c r="C5" s="245">
        <v>19121</v>
      </c>
      <c r="D5" s="296">
        <f>'[2]11м (труд)'!D5*100000/'[2]11м (труд)'!$C5*1.093</f>
        <v>503.02808430521418</v>
      </c>
      <c r="E5" s="297">
        <f>'[2]11м (труд)'!E5*100000/'[2]11м (труд)'!$C5*1.093</f>
        <v>17.14868469222321</v>
      </c>
      <c r="F5" s="297">
        <f>'[2]11м (труд)'!F5*100000/'[2]11м (труд)'!$C5*1.093</f>
        <v>74.310966999633905</v>
      </c>
      <c r="G5" s="297">
        <f>'[2]11м (труд)'!G5*100000/'[2]11м (труд)'!$C5*1.093</f>
        <v>0</v>
      </c>
      <c r="H5" s="297">
        <f>'[2]11м (труд)'!H5*100000/'[2]11м (труд)'!$C5*1.093</f>
        <v>11.43245646148214</v>
      </c>
      <c r="I5" s="297">
        <f>'[2]11м (труд)'!I5*100000/'[2]11м (труд)'!$C5*1.093</f>
        <v>0</v>
      </c>
      <c r="J5" s="297">
        <f>'[2]11м (труд)'!J5*100000/'[2]11м (труд)'!$C5*1.093</f>
        <v>0</v>
      </c>
      <c r="K5" s="297">
        <f>'[2]11м (труд)'!K5*100000/'[2]11м (труд)'!$C5*1.093</f>
        <v>85.743423461116038</v>
      </c>
      <c r="L5" s="297">
        <f>'[2]11м (труд)'!L5*100000/'[2]11м (труд)'!$C5*1.093</f>
        <v>11.43245646148214</v>
      </c>
      <c r="M5" s="297">
        <f>'[2]11м (труд)'!M5*100000/'[2]11м (труд)'!$C5*1.093</f>
        <v>17.14868469222321</v>
      </c>
      <c r="N5" s="297">
        <f>'[2]11м (труд)'!N5*100000/'[2]11м (труд)'!$C5*1.093</f>
        <v>0</v>
      </c>
      <c r="O5" s="297">
        <f>'[2]11м (труд)'!O5*100000/'[2]11м (труд)'!$C5*1.093</f>
        <v>0</v>
      </c>
      <c r="P5" s="297">
        <f>'[2]11м (труд)'!P5*100000/'[2]11м (труд)'!$C5*1.093</f>
        <v>0</v>
      </c>
      <c r="Q5" s="297">
        <f>'[2]11м (труд)'!Q5*100000/'[2]11м (труд)'!$C5*1.093</f>
        <v>0</v>
      </c>
      <c r="R5" s="297">
        <f>'[2]11м (труд)'!R5*100000/'[2]11м (труд)'!$C5*1.093</f>
        <v>34.297369384446419</v>
      </c>
      <c r="S5" s="297">
        <f>'[2]11м (труд)'!S5*100000/'[2]11м (труд)'!$C5*1.093</f>
        <v>171.48684692223208</v>
      </c>
      <c r="T5" s="297">
        <f>'[2]11м (труд)'!T5*100000/'[2]11м (труд)'!$C5*1.093</f>
        <v>80.027195230374986</v>
      </c>
      <c r="U5" s="297">
        <f>'[2]11м (труд)'!U5*100000/'[2]11м (труд)'!$C5*1.093</f>
        <v>0</v>
      </c>
      <c r="V5" s="297">
        <f>'[2]11м (труд)'!V5*100000/'[2]11м (труд)'!$C5*1.093</f>
        <v>11.43245646148214</v>
      </c>
    </row>
    <row r="6" spans="1:22" ht="18.75" customHeight="1">
      <c r="A6" s="243">
        <v>2</v>
      </c>
      <c r="B6" s="244" t="s">
        <v>49</v>
      </c>
      <c r="C6" s="245">
        <v>4204</v>
      </c>
      <c r="D6" s="296">
        <f>'[2]11м (труд)'!D6*100000/'[2]11м (труд)'!$C6*1.093</f>
        <v>987.96384395813504</v>
      </c>
      <c r="E6" s="297">
        <f>'[2]11м (труд)'!E6*100000/'[2]11м (труд)'!$C6*1.093</f>
        <v>77.997145575642236</v>
      </c>
      <c r="F6" s="297">
        <f>'[2]11м (труд)'!F6*100000/'[2]11м (труд)'!$C6*1.093</f>
        <v>103.99619410085633</v>
      </c>
      <c r="G6" s="297">
        <f>'[2]11м (труд)'!G6*100000/'[2]11м (труд)'!$C6*1.093</f>
        <v>0</v>
      </c>
      <c r="H6" s="297">
        <f>'[2]11м (труд)'!H6*100000/'[2]11м (труд)'!$C6*1.093</f>
        <v>0</v>
      </c>
      <c r="I6" s="297">
        <f>'[2]11м (труд)'!I6*100000/'[2]11м (труд)'!$C6*1.093</f>
        <v>0</v>
      </c>
      <c r="J6" s="297">
        <f>'[2]11м (труд)'!J6*100000/'[2]11м (труд)'!$C6*1.093</f>
        <v>0</v>
      </c>
      <c r="K6" s="297">
        <f>'[2]11м (труд)'!K6*100000/'[2]11м (труд)'!$C6*1.093</f>
        <v>207.99238820171266</v>
      </c>
      <c r="L6" s="297">
        <f>'[2]11м (труд)'!L6*100000/'[2]11м (труд)'!$C6*1.093</f>
        <v>25.999048525214082</v>
      </c>
      <c r="M6" s="297">
        <f>'[2]11м (труд)'!M6*100000/'[2]11м (труд)'!$C6*1.093</f>
        <v>0</v>
      </c>
      <c r="N6" s="297">
        <f>'[2]11м (труд)'!N6*100000/'[2]11м (труд)'!$C6*1.093</f>
        <v>0</v>
      </c>
      <c r="O6" s="297">
        <f>'[2]11м (труд)'!O6*100000/'[2]11м (труд)'!$C6*1.093</f>
        <v>0</v>
      </c>
      <c r="P6" s="297">
        <f>'[2]11м (труд)'!P6*100000/'[2]11м (труд)'!$C6*1.093</f>
        <v>0</v>
      </c>
      <c r="Q6" s="297">
        <f>'[2]11м (труд)'!Q6*100000/'[2]11м (труд)'!$C6*1.093</f>
        <v>0</v>
      </c>
      <c r="R6" s="297">
        <f>'[2]11м (труд)'!R6*100000/'[2]11м (труд)'!$C6*1.093</f>
        <v>51.998097050428164</v>
      </c>
      <c r="S6" s="297">
        <f>'[2]11м (труд)'!S6*100000/'[2]11м (труд)'!$C6*1.093</f>
        <v>337.98763082778305</v>
      </c>
      <c r="T6" s="297">
        <f>'[2]11м (труд)'!T6*100000/'[2]11м (труд)'!$C6*1.093</f>
        <v>181.99333967649858</v>
      </c>
      <c r="U6" s="297">
        <f>'[2]11м (труд)'!U6*100000/'[2]11м (труд)'!$C6*1.093</f>
        <v>25.999048525214082</v>
      </c>
      <c r="V6" s="297">
        <f>'[2]11м (труд)'!V6*100000/'[2]11м (труд)'!$C6*1.093</f>
        <v>25.999048525214082</v>
      </c>
    </row>
    <row r="7" spans="1:22" ht="18.75" customHeight="1">
      <c r="A7" s="243">
        <v>3</v>
      </c>
      <c r="B7" s="244" t="s">
        <v>50</v>
      </c>
      <c r="C7" s="245">
        <v>6347</v>
      </c>
      <c r="D7" s="296">
        <f>'[2]11м (труд)'!D7*100000/'[2]11м (труд)'!$C7*1.093</f>
        <v>947.1403812824957</v>
      </c>
      <c r="E7" s="297">
        <f>'[2]11м (труд)'!E7*100000/'[2]11м (труд)'!$C7*1.093</f>
        <v>51.662202615408859</v>
      </c>
      <c r="F7" s="297">
        <f>'[2]11м (труд)'!F7*100000/'[2]11м (труд)'!$C7*1.093</f>
        <v>120.54513943595398</v>
      </c>
      <c r="G7" s="297">
        <f>'[2]11м (труд)'!G7*100000/'[2]11м (труд)'!$C7*1.093</f>
        <v>0</v>
      </c>
      <c r="H7" s="297">
        <f>'[2]11м (труд)'!H7*100000/'[2]11м (труд)'!$C7*1.093</f>
        <v>0</v>
      </c>
      <c r="I7" s="297">
        <f>'[2]11м (труд)'!I7*100000/'[2]11м (труд)'!$C7*1.093</f>
        <v>0</v>
      </c>
      <c r="J7" s="297">
        <f>'[2]11м (труд)'!J7*100000/'[2]11м (труд)'!$C7*1.093</f>
        <v>86.103671025681422</v>
      </c>
      <c r="K7" s="297">
        <f>'[2]11м (труд)'!K7*100000/'[2]11м (труд)'!$C7*1.093</f>
        <v>189.42807625649914</v>
      </c>
      <c r="L7" s="297">
        <f>'[2]11м (труд)'!L7*100000/'[2]11м (труд)'!$C7*1.093</f>
        <v>51.662202615408859</v>
      </c>
      <c r="M7" s="297">
        <f>'[2]11м (труд)'!M7*100000/'[2]11м (труд)'!$C7*1.093</f>
        <v>86.103671025681422</v>
      </c>
      <c r="N7" s="297">
        <f>'[2]11м (труд)'!N7*100000/'[2]11м (труд)'!$C7*1.093</f>
        <v>0</v>
      </c>
      <c r="O7" s="297">
        <f>'[2]11м (труд)'!O7*100000/'[2]11м (труд)'!$C7*1.093</f>
        <v>0</v>
      </c>
      <c r="P7" s="297">
        <f>'[2]11м (труд)'!P7*100000/'[2]11м (труд)'!$C7*1.093</f>
        <v>0</v>
      </c>
      <c r="Q7" s="297">
        <f>'[2]11м (труд)'!Q7*100000/'[2]11м (труд)'!$C7*1.093</f>
        <v>0</v>
      </c>
      <c r="R7" s="297">
        <f>'[2]11м (труд)'!R7*100000/'[2]11м (труд)'!$C7*1.093</f>
        <v>17.220734205136285</v>
      </c>
      <c r="S7" s="297">
        <f>'[2]11м (труд)'!S7*100000/'[2]11м (труд)'!$C7*1.093</f>
        <v>275.53174728218056</v>
      </c>
      <c r="T7" s="297">
        <f>'[2]11м (труд)'!T7*100000/'[2]11м (труд)'!$C7*1.093</f>
        <v>68.88293682054514</v>
      </c>
      <c r="U7" s="297">
        <f>'[2]11м (труд)'!U7*100000/'[2]11м (труд)'!$C7*1.093</f>
        <v>0</v>
      </c>
      <c r="V7" s="297">
        <f>'[2]11м (труд)'!V7*100000/'[2]11м (труд)'!$C7*1.093</f>
        <v>51.662202615408859</v>
      </c>
    </row>
    <row r="8" spans="1:22" ht="18.75" customHeight="1">
      <c r="A8" s="243">
        <v>4</v>
      </c>
      <c r="B8" s="244" t="s">
        <v>51</v>
      </c>
      <c r="C8" s="245">
        <v>6973</v>
      </c>
      <c r="D8" s="296">
        <f>'[2]11м (труд)'!D8*100000/'[2]11м (труд)'!$C8*1.093</f>
        <v>532.94134518858448</v>
      </c>
      <c r="E8" s="297">
        <f>'[2]11м (труд)'!E8*100000/'[2]11м (труд)'!$C8*1.093</f>
        <v>31.349490893446148</v>
      </c>
      <c r="F8" s="297">
        <f>'[2]11м (труд)'!F8*100000/'[2]11м (труд)'!$C8*1.093</f>
        <v>0</v>
      </c>
      <c r="G8" s="297">
        <f>'[2]11м (труд)'!G8*100000/'[2]11м (труд)'!$C8*1.093</f>
        <v>0</v>
      </c>
      <c r="H8" s="297">
        <f>'[2]11м (труд)'!H8*100000/'[2]11м (труд)'!$C8*1.093</f>
        <v>0</v>
      </c>
      <c r="I8" s="297">
        <f>'[2]11м (труд)'!I8*100000/'[2]11м (труд)'!$C8*1.093</f>
        <v>0</v>
      </c>
      <c r="J8" s="297">
        <f>'[2]11м (труд)'!J8*100000/'[2]11м (труд)'!$C8*1.093</f>
        <v>47.024236340169224</v>
      </c>
      <c r="K8" s="297">
        <f>'[2]11м (труд)'!K8*100000/'[2]11м (труд)'!$C8*1.093</f>
        <v>141.07270902050769</v>
      </c>
      <c r="L8" s="297">
        <f>'[2]11м (труд)'!L8*100000/'[2]11м (труд)'!$C8*1.093</f>
        <v>15.674745446723074</v>
      </c>
      <c r="M8" s="297">
        <f>'[2]11м (труд)'!M8*100000/'[2]11м (труд)'!$C8*1.093</f>
        <v>47.024236340169224</v>
      </c>
      <c r="N8" s="297">
        <f>'[2]11м (труд)'!N8*100000/'[2]11м (труд)'!$C8*1.093</f>
        <v>0</v>
      </c>
      <c r="O8" s="297">
        <f>'[2]11м (труд)'!O8*100000/'[2]11м (труд)'!$C8*1.093</f>
        <v>0</v>
      </c>
      <c r="P8" s="297">
        <f>'[2]11м (труд)'!P8*100000/'[2]11м (труд)'!$C8*1.093</f>
        <v>0</v>
      </c>
      <c r="Q8" s="297">
        <f>'[2]11м (труд)'!Q8*100000/'[2]11м (труд)'!$C8*1.093</f>
        <v>0</v>
      </c>
      <c r="R8" s="297">
        <f>'[2]11м (труд)'!R8*100000/'[2]11м (труд)'!$C8*1.093</f>
        <v>15.674745446723074</v>
      </c>
      <c r="S8" s="297">
        <f>'[2]11м (труд)'!S8*100000/'[2]11м (труд)'!$C8*1.093</f>
        <v>188.0969453606769</v>
      </c>
      <c r="T8" s="297">
        <f>'[2]11м (труд)'!T8*100000/'[2]11м (труд)'!$C8*1.093</f>
        <v>47.024236340169224</v>
      </c>
      <c r="U8" s="297">
        <f>'[2]11м (труд)'!U8*100000/'[2]11м (труд)'!$C8*1.093</f>
        <v>0</v>
      </c>
      <c r="V8" s="297">
        <f>'[2]11м (труд)'!V8*100000/'[2]11м (труд)'!$C8*1.093</f>
        <v>31.349490893446148</v>
      </c>
    </row>
    <row r="9" spans="1:22" ht="18.75" customHeight="1">
      <c r="A9" s="249">
        <v>5</v>
      </c>
      <c r="B9" s="244" t="s">
        <v>52</v>
      </c>
      <c r="C9" s="245">
        <v>7188</v>
      </c>
      <c r="D9" s="296">
        <f>'[2]11м (труд)'!D9*100000/'[2]11м (труд)'!$C9*1.093</f>
        <v>927.55982192543127</v>
      </c>
      <c r="E9" s="297">
        <f>'[2]11м (труд)'!E9*100000/'[2]11м (труд)'!$C9*1.093</f>
        <v>15.205898720089037</v>
      </c>
      <c r="F9" s="297">
        <f>'[2]11м (труд)'!F9*100000/'[2]11м (труд)'!$C9*1.093</f>
        <v>167.26488592097942</v>
      </c>
      <c r="G9" s="297">
        <f>'[2]11м (труд)'!G9*100000/'[2]11м (труд)'!$C9*1.093</f>
        <v>0</v>
      </c>
      <c r="H9" s="297">
        <f>'[2]11м (труд)'!H9*100000/'[2]11м (труд)'!$C9*1.093</f>
        <v>0</v>
      </c>
      <c r="I9" s="297" t="s">
        <v>151</v>
      </c>
      <c r="J9" s="297">
        <f>'[2]11м (труд)'!J9*100000/'[2]11м (труд)'!$C9*1.093</f>
        <v>91.235392320534217</v>
      </c>
      <c r="K9" s="297">
        <f>'[2]11м (труд)'!K9*100000/'[2]11м (труд)'!$C9*1.093</f>
        <v>197.67668336115747</v>
      </c>
      <c r="L9" s="297">
        <f>'[2]11м (труд)'!L9*100000/'[2]11м (труд)'!$C9*1.093</f>
        <v>30.411797440178074</v>
      </c>
      <c r="M9" s="297">
        <f>'[2]11м (труд)'!M9*100000/'[2]11м (труд)'!$C9*1.093</f>
        <v>76.029493600445193</v>
      </c>
      <c r="N9" s="297">
        <f>'[2]11м (труд)'!N9*100000/'[2]11м (труд)'!$C9*1.093</f>
        <v>0</v>
      </c>
      <c r="O9" s="297">
        <f>'[2]11м (труд)'!O9*100000/'[2]11м (труд)'!$C9*1.093</f>
        <v>0</v>
      </c>
      <c r="P9" s="297">
        <f>'[2]11м (труд)'!P9*100000/'[2]11м (труд)'!$C9*1.093</f>
        <v>0</v>
      </c>
      <c r="Q9" s="297">
        <f>'[2]11м (труд)'!Q9*100000/'[2]11м (труд)'!$C9*1.093</f>
        <v>0</v>
      </c>
      <c r="R9" s="297">
        <f>'[2]11м (труд)'!R9*100000/'[2]11м (труд)'!$C9*1.093</f>
        <v>60.823594880356147</v>
      </c>
      <c r="S9" s="297">
        <f>'[2]11м (труд)'!S9*100000/'[2]11м (труд)'!$C9*1.093</f>
        <v>273.70617696160264</v>
      </c>
      <c r="T9" s="297">
        <f>'[2]11м (труд)'!T9*100000/'[2]11м (труд)'!$C9*1.093</f>
        <v>15.205898720089037</v>
      </c>
      <c r="U9" s="297">
        <f>'[2]11м (труд)'!U9*100000/'[2]11м (труд)'!$C9*1.093</f>
        <v>15.205898720089037</v>
      </c>
      <c r="V9" s="297">
        <f>'[2]11м (труд)'!V9*100000/'[2]11м (труд)'!$C9*1.093</f>
        <v>0</v>
      </c>
    </row>
    <row r="10" spans="1:22" ht="18.75" customHeight="1">
      <c r="A10" s="243">
        <v>6</v>
      </c>
      <c r="B10" s="244" t="s">
        <v>53</v>
      </c>
      <c r="C10" s="245">
        <v>6127</v>
      </c>
      <c r="D10" s="296">
        <f>'[2]11м (труд)'!D10*100000/'[2]11м (труд)'!$C10*1.093</f>
        <v>838.43642892116861</v>
      </c>
      <c r="E10" s="297">
        <f>'[2]11м (труд)'!E10*100000/'[2]11м (труд)'!$C10*1.093</f>
        <v>17.839072955769545</v>
      </c>
      <c r="F10" s="297">
        <f>'[2]11м (труд)'!F10*100000/'[2]11м (труд)'!$C10*1.093</f>
        <v>53.517218867308628</v>
      </c>
      <c r="G10" s="297">
        <f>'[2]11м (труд)'!G10*100000/'[2]11м (труд)'!$C10*1.093</f>
        <v>0</v>
      </c>
      <c r="H10" s="297">
        <f>'[2]11м (труд)'!H10*100000/'[2]11м (труд)'!$C10*1.093</f>
        <v>0</v>
      </c>
      <c r="I10" s="297">
        <f>'[2]11м (труд)'!I10*100000/'[2]11м (труд)'!$C10*1.093</f>
        <v>0</v>
      </c>
      <c r="J10" s="297">
        <f>'[2]11м (труд)'!J10*100000/'[2]11м (труд)'!$C10*1.093</f>
        <v>0</v>
      </c>
      <c r="K10" s="297">
        <f>'[2]11м (труд)'!K10*100000/'[2]11м (труд)'!$C10*1.093</f>
        <v>249.74702138077362</v>
      </c>
      <c r="L10" s="297">
        <f>'[2]11м (труд)'!L10*100000/'[2]11м (труд)'!$C10*1.093</f>
        <v>53.517218867308628</v>
      </c>
      <c r="M10" s="297">
        <f>'[2]11м (труд)'!M10*100000/'[2]11м (труд)'!$C10*1.093</f>
        <v>71.35629182307818</v>
      </c>
      <c r="N10" s="297">
        <f>'[2]11м (труд)'!N10*100000/'[2]11м (труд)'!$C10*1.093</f>
        <v>0</v>
      </c>
      <c r="O10" s="297">
        <f>'[2]11м (труд)'!O10*100000/'[2]11м (труд)'!$C10*1.093</f>
        <v>0</v>
      </c>
      <c r="P10" s="297">
        <f>'[2]11м (труд)'!P10*100000/'[2]11м (труд)'!$C10*1.093</f>
        <v>0</v>
      </c>
      <c r="Q10" s="297">
        <f>'[2]11м (труд)'!Q10*100000/'[2]11м (труд)'!$C10*1.093</f>
        <v>0</v>
      </c>
      <c r="R10" s="297">
        <f>'[2]11м (труд)'!R10*100000/'[2]11м (труд)'!$C10*1.093</f>
        <v>71.35629182307818</v>
      </c>
      <c r="S10" s="297">
        <f>'[2]11м (труд)'!S10*100000/'[2]11м (труд)'!$C10*1.093</f>
        <v>231.90794842500409</v>
      </c>
      <c r="T10" s="297">
        <f>'[2]11м (труд)'!T10*100000/'[2]11м (труд)'!$C10*1.093</f>
        <v>89.195364778847733</v>
      </c>
      <c r="U10" s="297">
        <f>'[2]11м (труд)'!U10*100000/'[2]11м (труд)'!$C10*1.093</f>
        <v>0</v>
      </c>
      <c r="V10" s="297">
        <f>'[2]11м (труд)'!V10*100000/'[2]11м (труд)'!$C10*1.093</f>
        <v>17.839072955769545</v>
      </c>
    </row>
    <row r="11" spans="1:22" ht="18.75" customHeight="1">
      <c r="A11" s="243">
        <v>7</v>
      </c>
      <c r="B11" s="244" t="s">
        <v>54</v>
      </c>
      <c r="C11" s="245">
        <v>10249</v>
      </c>
      <c r="D11" s="296">
        <f>'[2]11м (труд)'!D11*100000/'[2]11м (труд)'!$C11*1.093</f>
        <v>682.5251244023807</v>
      </c>
      <c r="E11" s="297">
        <f>'[2]11м (труд)'!E11*100000/'[2]11м (труд)'!$C11*1.093</f>
        <v>0</v>
      </c>
      <c r="F11" s="297">
        <f>'[2]11м (труд)'!F11*100000/'[2]11м (труд)'!$C11*1.093</f>
        <v>21.328910137574397</v>
      </c>
      <c r="G11" s="297">
        <f>'[2]11м (труд)'!G11*100000/'[2]11м (труд)'!$C11*1.093</f>
        <v>0</v>
      </c>
      <c r="H11" s="297">
        <f>'[2]11м (труд)'!H11*100000/'[2]11м (труд)'!$C11*1.093</f>
        <v>0</v>
      </c>
      <c r="I11" s="297">
        <f>'[2]11м (труд)'!I11*100000/'[2]11м (труд)'!$C11*1.093</f>
        <v>0</v>
      </c>
      <c r="J11" s="297">
        <f>'[2]11м (труд)'!J11*100000/'[2]11м (труд)'!$C11*1.093</f>
        <v>0</v>
      </c>
      <c r="K11" s="297">
        <f>'[2]11м (труд)'!K11*100000/'[2]11м (труд)'!$C11*1.093</f>
        <v>245.28246658210557</v>
      </c>
      <c r="L11" s="297">
        <f>'[2]11м (труд)'!L11*100000/'[2]11м (труд)'!$C11*1.093</f>
        <v>0</v>
      </c>
      <c r="M11" s="297">
        <f>'[2]11м (труд)'!M11*100000/'[2]11м (труд)'!$C11*1.093</f>
        <v>21.328910137574397</v>
      </c>
      <c r="N11" s="297">
        <f>'[2]11м (труд)'!N11*100000/'[2]11м (труд)'!$C11*1.093</f>
        <v>0</v>
      </c>
      <c r="O11" s="297">
        <f>'[2]11м (труд)'!O11*100000/'[2]11м (труд)'!$C11*1.093</f>
        <v>0</v>
      </c>
      <c r="P11" s="297">
        <f>'[2]11м (труд)'!P11*100000/'[2]11м (труд)'!$C11*1.093</f>
        <v>0</v>
      </c>
      <c r="Q11" s="297">
        <f>'[2]11м (труд)'!Q11*100000/'[2]11м (труд)'!$C11*1.093</f>
        <v>0</v>
      </c>
      <c r="R11" s="297">
        <f>'[2]11м (труд)'!R11*100000/'[2]11м (труд)'!$C11*1.093</f>
        <v>0</v>
      </c>
      <c r="S11" s="297">
        <f>'[2]11м (труд)'!S11*100000/'[2]11м (труд)'!$C11*1.093</f>
        <v>309.26919699482875</v>
      </c>
      <c r="T11" s="297">
        <f>'[2]11м (труд)'!T11*100000/'[2]11м (труд)'!$C11*1.093</f>
        <v>85.315640550297587</v>
      </c>
      <c r="U11" s="297">
        <f>'[2]11м (труд)'!U11*100000/'[2]11м (труд)'!$C11*1.093</f>
        <v>0</v>
      </c>
      <c r="V11" s="297">
        <f>'[2]11м (труд)'!V11*100000/'[2]11м (труд)'!$C11*1.093</f>
        <v>0</v>
      </c>
    </row>
    <row r="12" spans="1:22" ht="18.75" customHeight="1">
      <c r="A12" s="250">
        <v>8</v>
      </c>
      <c r="B12" s="244" t="s">
        <v>55</v>
      </c>
      <c r="C12" s="245">
        <v>7422</v>
      </c>
      <c r="D12" s="296">
        <f>'[2]11м (труд)'!D12*100000/'[2]11м (труд)'!$C12*1.093</f>
        <v>854.13635138776601</v>
      </c>
      <c r="E12" s="297">
        <f>'[2]11м (труд)'!E12*100000/'[2]11м (труд)'!$C12*1.093</f>
        <v>29.4529776340609</v>
      </c>
      <c r="F12" s="297">
        <f>'[2]11м (труд)'!F12*100000/'[2]11м (труд)'!$C12*1.093</f>
        <v>88.358932902182701</v>
      </c>
      <c r="G12" s="297">
        <f>'[2]11м (труд)'!G12*100000/'[2]11м (труд)'!$C12*1.093</f>
        <v>0</v>
      </c>
      <c r="H12" s="297">
        <f>'[2]11м (труд)'!H12*100000/'[2]11м (труд)'!$C12*1.093</f>
        <v>14.72648881703045</v>
      </c>
      <c r="I12" s="297">
        <f>'[2]11м (труд)'!I12*100000/'[2]11м (труд)'!$C12*1.093</f>
        <v>0</v>
      </c>
      <c r="J12" s="297">
        <f>'[2]11м (труд)'!J12*100000/'[2]11м (труд)'!$C12*1.093</f>
        <v>0</v>
      </c>
      <c r="K12" s="297">
        <f>'[2]11м (труд)'!K12*100000/'[2]11м (труд)'!$C12*1.093</f>
        <v>235.6238210724872</v>
      </c>
      <c r="L12" s="297">
        <f>'[2]11м (труд)'!L12*100000/'[2]11м (труд)'!$C12*1.093</f>
        <v>0</v>
      </c>
      <c r="M12" s="297">
        <f>'[2]11м (труд)'!M12*100000/'[2]11м (труд)'!$C12*1.093</f>
        <v>14.72648881703045</v>
      </c>
      <c r="N12" s="297">
        <f>'[2]11м (труд)'!N12*100000/'[2]11м (труд)'!$C12*1.093</f>
        <v>0</v>
      </c>
      <c r="O12" s="297">
        <f>'[2]11м (труд)'!O12*100000/'[2]11м (труд)'!$C12*1.093</f>
        <v>0</v>
      </c>
      <c r="P12" s="297">
        <f>'[2]11м (труд)'!P12*100000/'[2]11м (труд)'!$C12*1.093</f>
        <v>0</v>
      </c>
      <c r="Q12" s="297">
        <f>'[2]11м (труд)'!Q12*100000/'[2]11м (труд)'!$C12*1.093</f>
        <v>0</v>
      </c>
      <c r="R12" s="297">
        <f>'[2]11м (труд)'!R12*100000/'[2]11м (труд)'!$C12*1.093</f>
        <v>14.72648881703045</v>
      </c>
      <c r="S12" s="297">
        <f>'[2]11м (труд)'!S12*100000/'[2]11м (труд)'!$C12*1.093</f>
        <v>368.16222042576129</v>
      </c>
      <c r="T12" s="297">
        <f>'[2]11м (труд)'!T12*100000/'[2]11м (труд)'!$C12*1.093</f>
        <v>88.358932902182701</v>
      </c>
      <c r="U12" s="297">
        <f>'[2]11м (труд)'!U12*100000/'[2]11м (труд)'!$C12*1.093</f>
        <v>0</v>
      </c>
      <c r="V12" s="297">
        <f>'[2]11м (труд)'!V12*100000/'[2]11м (труд)'!$C12*1.093</f>
        <v>14.72648881703045</v>
      </c>
    </row>
    <row r="13" spans="1:22" ht="18.75" customHeight="1">
      <c r="A13" s="243">
        <v>9</v>
      </c>
      <c r="B13" s="244" t="s">
        <v>56</v>
      </c>
      <c r="C13" s="245">
        <v>8523</v>
      </c>
      <c r="D13" s="296">
        <f>'[2]11м (труд)'!D13*100000/'[2]11м (труд)'!$C13*1.093</f>
        <v>936.16097618209551</v>
      </c>
      <c r="E13" s="297">
        <f>'[2]11м (труд)'!E13*100000/'[2]11м (труд)'!$C13*1.093</f>
        <v>0</v>
      </c>
      <c r="F13" s="297">
        <f>'[2]11м (труд)'!F13*100000/'[2]11м (труд)'!$C13*1.093</f>
        <v>102.59298369118855</v>
      </c>
      <c r="G13" s="297">
        <f>'[2]11м (труд)'!G13*100000/'[2]11м (труд)'!$C13*1.093</f>
        <v>0</v>
      </c>
      <c r="H13" s="297">
        <f>'[2]11м (труд)'!H13*100000/'[2]11м (труд)'!$C13*1.093</f>
        <v>0</v>
      </c>
      <c r="I13" s="297">
        <f>'[2]11м (труд)'!I13*100000/'[2]11м (труд)'!$C13*1.093</f>
        <v>0</v>
      </c>
      <c r="J13" s="297">
        <f>'[2]11м (труд)'!J13*100000/'[2]11м (труд)'!$C13*1.093</f>
        <v>25.648245922797138</v>
      </c>
      <c r="K13" s="297">
        <f>'[2]11м (труд)'!K13*100000/'[2]11м (труд)'!$C13*1.093</f>
        <v>230.83421330517425</v>
      </c>
      <c r="L13" s="297">
        <f>'[2]11м (труд)'!L13*100000/'[2]11м (труд)'!$C13*1.093</f>
        <v>25.648245922797138</v>
      </c>
      <c r="M13" s="297">
        <f>'[2]11м (труд)'!M13*100000/'[2]11м (труд)'!$C13*1.093</f>
        <v>64.120614806992833</v>
      </c>
      <c r="N13" s="297">
        <f>'[2]11м (труд)'!N13*100000/'[2]11м (труд)'!$C13*1.093</f>
        <v>0</v>
      </c>
      <c r="O13" s="297">
        <f>'[2]11м (труд)'!O13*100000/'[2]11м (труд)'!$C13*1.093</f>
        <v>0</v>
      </c>
      <c r="P13" s="297">
        <f>'[2]11м (труд)'!P13*100000/'[2]11м (труд)'!$C13*1.093</f>
        <v>0</v>
      </c>
      <c r="Q13" s="297">
        <f>'[2]11м (труд)'!Q13*100000/'[2]11м (труд)'!$C13*1.093</f>
        <v>0</v>
      </c>
      <c r="R13" s="297">
        <f>'[2]11м (труд)'!R13*100000/'[2]11м (труд)'!$C13*1.093</f>
        <v>38.472368884195703</v>
      </c>
      <c r="S13" s="297">
        <f>'[2]11м (труд)'!S13*100000/'[2]11м (труд)'!$C13*1.093</f>
        <v>371.8995658805585</v>
      </c>
      <c r="T13" s="297">
        <f>'[2]11м (труд)'!T13*100000/'[2]11м (труд)'!$C13*1.093</f>
        <v>76.944737768391406</v>
      </c>
      <c r="U13" s="297">
        <f>'[2]11м (труд)'!U13*100000/'[2]11м (труд)'!$C13*1.093</f>
        <v>0</v>
      </c>
      <c r="V13" s="297">
        <f>'[2]11м (труд)'!V13*100000/'[2]11м (труд)'!$C13*1.093</f>
        <v>0</v>
      </c>
    </row>
    <row r="14" spans="1:22" ht="18.75" customHeight="1">
      <c r="A14" s="243">
        <v>10</v>
      </c>
      <c r="B14" s="251" t="s">
        <v>57</v>
      </c>
      <c r="C14" s="245">
        <v>5567</v>
      </c>
      <c r="D14" s="296">
        <f>'[2]11м (труд)'!D14*100000/'[2]11м (труд)'!$C14*1.093</f>
        <v>647.90731093946476</v>
      </c>
      <c r="E14" s="297">
        <f>'[2]11м (труд)'!E14*100000/'[2]11м (труд)'!$C14*1.093</f>
        <v>19.633554876953475</v>
      </c>
      <c r="F14" s="297">
        <f>'[2]11м (труд)'!F14*100000/'[2]11м (труд)'!$C14*1.093</f>
        <v>39.267109753906951</v>
      </c>
      <c r="G14" s="297">
        <f>'[2]11м (труд)'!G14*100000/'[2]11м (труд)'!$C14*1.093</f>
        <v>0</v>
      </c>
      <c r="H14" s="297">
        <f>'[2]11м (труд)'!H14*100000/'[2]11м (труд)'!$C14*1.093</f>
        <v>0</v>
      </c>
      <c r="I14" s="297">
        <f>'[2]11м (труд)'!I14*100000/'[2]11м (труд)'!$C14*1.093</f>
        <v>0</v>
      </c>
      <c r="J14" s="297">
        <f>'[2]11м (труд)'!J14*100000/'[2]11м (труд)'!$C14*1.093</f>
        <v>0</v>
      </c>
      <c r="K14" s="297">
        <f>'[2]11м (труд)'!K14*100000/'[2]11м (труд)'!$C14*1.093</f>
        <v>176.70199389258127</v>
      </c>
      <c r="L14" s="297">
        <f>'[2]11м (труд)'!L14*100000/'[2]11м (труд)'!$C14*1.093</f>
        <v>0</v>
      </c>
      <c r="M14" s="297">
        <f>'[2]11м (труд)'!M14*100000/'[2]11м (труд)'!$C14*1.093</f>
        <v>39.267109753906951</v>
      </c>
      <c r="N14" s="297">
        <f>'[2]11м (труд)'!N14*100000/'[2]11м (труд)'!$C14*1.093</f>
        <v>0</v>
      </c>
      <c r="O14" s="297">
        <f>'[2]11м (труд)'!O14*100000/'[2]11м (труд)'!$C14*1.093</f>
        <v>0</v>
      </c>
      <c r="P14" s="297">
        <f>'[2]11м (труд)'!P14*100000/'[2]11м (труд)'!$C14*1.093</f>
        <v>19.633554876953475</v>
      </c>
      <c r="Q14" s="297">
        <f>'[2]11м (труд)'!Q14*100000/'[2]11м (труд)'!$C14*1.093</f>
        <v>0</v>
      </c>
      <c r="R14" s="297">
        <f>'[2]11м (труд)'!R14*100000/'[2]11м (труд)'!$C14*1.093</f>
        <v>39.267109753906951</v>
      </c>
      <c r="S14" s="297">
        <f>'[2]11м (труд)'!S14*100000/'[2]11м (труд)'!$C14*1.093</f>
        <v>157.0684390156278</v>
      </c>
      <c r="T14" s="297">
        <f>'[2]11м (труд)'!T14*100000/'[2]11м (труд)'!$C14*1.093</f>
        <v>157.0684390156278</v>
      </c>
      <c r="U14" s="297">
        <f>'[2]11м (труд)'!U14*100000/'[2]11м (труд)'!$C14*1.093</f>
        <v>0</v>
      </c>
      <c r="V14" s="297">
        <f>'[2]11м (труд)'!V14*100000/'[2]11м (труд)'!$C14*1.093</f>
        <v>19.633554876953475</v>
      </c>
    </row>
    <row r="15" spans="1:22" ht="27.75" customHeight="1">
      <c r="A15" s="252" t="s">
        <v>58</v>
      </c>
      <c r="B15" s="253" t="s">
        <v>59</v>
      </c>
      <c r="C15" s="257">
        <f>SUM(C5:C14)</f>
        <v>81721</v>
      </c>
      <c r="D15" s="296">
        <f>'[2]11м (труд)'!D15*100000/'[2]11м (труд)'!$C15*1.093</f>
        <v>736.95011074264869</v>
      </c>
      <c r="E15" s="296">
        <f>'[2]11м (труд)'!E15*100000/'[2]11м (труд)'!$C15*1.093</f>
        <v>21.399640239350962</v>
      </c>
      <c r="F15" s="296">
        <f>'[2]11м (труд)'!F15*100000/'[2]11м (труд)'!$C15*1.093</f>
        <v>74.898740837728369</v>
      </c>
      <c r="G15" s="296">
        <f>'[2]11м (труд)'!G15*100000/'[2]11м (труд)'!$C15*1.093</f>
        <v>0</v>
      </c>
      <c r="H15" s="296">
        <f>'[2]11м (труд)'!H15*100000/'[2]11м (труд)'!$C15*1.093</f>
        <v>4.0124325448783056</v>
      </c>
      <c r="I15" s="296">
        <f>'[2]11м (труд)'!I15*100000/'[2]11м (труд)'!$C15*1.093</f>
        <v>0</v>
      </c>
      <c r="J15" s="296">
        <f>'[2]11м (труд)'!J15*100000/'[2]11м (труд)'!$C15*1.093</f>
        <v>21.399640239350962</v>
      </c>
      <c r="K15" s="296">
        <f>'[2]11м (труд)'!K15*100000/'[2]11м (труд)'!$C15*1.093</f>
        <v>181.89694203448317</v>
      </c>
      <c r="L15" s="296">
        <f>'[2]11м (труд)'!L15*100000/'[2]11м (труд)'!$C15*1.093</f>
        <v>18.724685209432092</v>
      </c>
      <c r="M15" s="296">
        <f>'[2]11м (труд)'!M15*100000/'[2]11м (труд)'!$C15*1.093</f>
        <v>40.124325448783047</v>
      </c>
      <c r="N15" s="296">
        <f>'[2]11м (труд)'!N15*100000/'[2]11м (труд)'!$C15*1.093</f>
        <v>0</v>
      </c>
      <c r="O15" s="296">
        <f>'[2]11м (труд)'!O15*100000/'[2]11м (труд)'!$C15*1.093</f>
        <v>0</v>
      </c>
      <c r="P15" s="296">
        <f>'[2]11м (труд)'!P15*100000/'[2]11м (труд)'!$C15*1.093</f>
        <v>1.3374775149594351</v>
      </c>
      <c r="Q15" s="296">
        <f>'[2]11м (труд)'!Q15*100000/'[2]11м (труд)'!$C15*1.093</f>
        <v>0</v>
      </c>
      <c r="R15" s="296">
        <f>'[2]11м (труд)'!R15*100000/'[2]11м (труд)'!$C15*1.093</f>
        <v>32.099460359026445</v>
      </c>
      <c r="S15" s="298">
        <f>'[2]11м (труд)'!S15*100000/'[2]11м (труд)'!$C15*1.093</f>
        <v>258.13316038717096</v>
      </c>
      <c r="T15" s="299">
        <f>'[2]11м (труд)'!T15*100000/'[2]11м (труд)'!$C15*1.093</f>
        <v>82.923605927484985</v>
      </c>
      <c r="U15" s="299">
        <f>'[2]11м (труд)'!U15*100000/'[2]11м (труд)'!$C15*1.093</f>
        <v>2.6749550299188702</v>
      </c>
      <c r="V15" s="299">
        <f>'[2]11м (труд)'!V15*100000/'[2]11м (труд)'!$C15*1.093</f>
        <v>14.712252664553786</v>
      </c>
    </row>
    <row r="16" spans="1:22" ht="23.25" customHeight="1">
      <c r="A16" s="243">
        <v>11</v>
      </c>
      <c r="B16" s="259" t="s">
        <v>60</v>
      </c>
      <c r="C16" s="260">
        <v>37494</v>
      </c>
      <c r="D16" s="296">
        <f>'[2]11м (труд)'!D16*100000/'[2]11м (труд)'!$C16*1.093</f>
        <v>486.82722568944359</v>
      </c>
      <c r="E16" s="297">
        <f>'[2]11м (труд)'!E16*100000/'[2]11м (труд)'!$C16*1.093</f>
        <v>34.98159705552888</v>
      </c>
      <c r="F16" s="297">
        <f>'[2]11м (труд)'!F16*100000/'[2]11м (труд)'!$C16*1.093</f>
        <v>43.7269963194111</v>
      </c>
      <c r="G16" s="297">
        <f>'[2]11м (труд)'!G16*100000/'[2]11м (труд)'!$C16*1.093</f>
        <v>0</v>
      </c>
      <c r="H16" s="297">
        <f>'[2]11м (труд)'!H16*100000/'[2]11м (труд)'!$C16*1.093</f>
        <v>11.660532351842962</v>
      </c>
      <c r="I16" s="297">
        <f>'[2]11м (труд)'!I16*100000/'[2]11м (труд)'!$C16*1.093</f>
        <v>0</v>
      </c>
      <c r="J16" s="297">
        <f>'[2]11м (труд)'!J16*100000/'[2]11м (труд)'!$C16*1.093</f>
        <v>5.8302661759214809</v>
      </c>
      <c r="K16" s="297">
        <f>'[2]11м (труд)'!K16*100000/'[2]11м (труд)'!$C16*1.093</f>
        <v>119.52045660639035</v>
      </c>
      <c r="L16" s="297">
        <f>'[2]11м (труд)'!L16*100000/'[2]11м (труд)'!$C16*1.093</f>
        <v>17.49079852776444</v>
      </c>
      <c r="M16" s="297">
        <f>'[2]11м (труд)'!M16*100000/'[2]11м (труд)'!$C16*1.093</f>
        <v>17.49079852776444</v>
      </c>
      <c r="N16" s="297">
        <f>'[2]11м (труд)'!N16*100000/'[2]11м (труд)'!$C16*1.093</f>
        <v>0</v>
      </c>
      <c r="O16" s="297">
        <f>'[2]11м (труд)'!O16*100000/'[2]11м (труд)'!$C16*1.093</f>
        <v>2.9151330879607404</v>
      </c>
      <c r="P16" s="297">
        <f>'[2]11м (труд)'!P16*100000/'[2]11м (труд)'!$C16*1.093</f>
        <v>0</v>
      </c>
      <c r="Q16" s="297">
        <f>'[2]11м (труд)'!Q16*100000/'[2]11м (труд)'!$C16*1.093</f>
        <v>2.9151330879607404</v>
      </c>
      <c r="R16" s="297">
        <f>'[2]11м (труд)'!R16*100000/'[2]11м (труд)'!$C16*1.093</f>
        <v>20.405931615725184</v>
      </c>
      <c r="S16" s="297">
        <f>'[2]11м (труд)'!S16*100000/'[2]11м (труд)'!$C16*1.093</f>
        <v>137.01125513415479</v>
      </c>
      <c r="T16" s="297">
        <f>'[2]11м (труд)'!T16*100000/'[2]11м (труд)'!$C16*1.093</f>
        <v>72.8783271990185</v>
      </c>
      <c r="U16" s="297">
        <f>'[2]11м (труд)'!U16*100000/'[2]11м (труд)'!$C16*1.093</f>
        <v>8.74539926388222</v>
      </c>
      <c r="V16" s="297">
        <f>'[2]11м (труд)'!V16*100000/'[2]11м (труд)'!$C16*1.093</f>
        <v>5.8302661759214809</v>
      </c>
    </row>
    <row r="17" spans="1:40" ht="51" customHeight="1">
      <c r="A17" s="428" t="s">
        <v>139</v>
      </c>
      <c r="B17" s="429"/>
      <c r="C17" s="265">
        <f>C15+C16</f>
        <v>119215</v>
      </c>
      <c r="D17" s="296">
        <f>'[2]11м (труд)'!D17*100000/'[2]11м (труд)'!$C17*1.093</f>
        <v>658.28461183575882</v>
      </c>
      <c r="E17" s="296">
        <f>'[2]11м (труд)'!E17*100000/'[2]11м (труд)'!$C17*1.093</f>
        <v>25.671266199723188</v>
      </c>
      <c r="F17" s="296">
        <f>'[2]11м (труд)'!F17*100000/'[2]11м (труд)'!$C17*1.093</f>
        <v>65.094996435012376</v>
      </c>
      <c r="G17" s="296">
        <f>'[2]11м (труд)'!G17*100000/'[2]11м (труд)'!$C17*1.093</f>
        <v>0</v>
      </c>
      <c r="H17" s="296">
        <f>'[2]11м (труд)'!H17*100000/'[2]11м (труд)'!$C17*1.093</f>
        <v>6.4178165499307971</v>
      </c>
      <c r="I17" s="296">
        <f>'[2]11м (труд)'!I17*100000/'[2]11м (труд)'!$C17*1.093</f>
        <v>0</v>
      </c>
      <c r="J17" s="296">
        <f>'[2]11м (труд)'!J17*100000/'[2]11м (труд)'!$C17*1.093</f>
        <v>16.502956842679193</v>
      </c>
      <c r="K17" s="296">
        <f>'[2]11м (труд)'!K17*100000/'[2]11м (труд)'!$C17*1.093</f>
        <v>162.27907561967874</v>
      </c>
      <c r="L17" s="296">
        <f>'[2]11м (труд)'!L17*100000/'[2]11м (труд)'!$C17*1.093</f>
        <v>18.33661871408799</v>
      </c>
      <c r="M17" s="296">
        <f>'[2]11м (труд)'!M17*100000/'[2]11м (труд)'!$C17*1.093</f>
        <v>33.005913685358387</v>
      </c>
      <c r="N17" s="296">
        <f>'[2]11м (труд)'!N17*100000/'[2]11м (труд)'!$C17*1.093</f>
        <v>0</v>
      </c>
      <c r="O17" s="296">
        <f>'[2]11м (труд)'!O17*100000/'[2]11м (труд)'!$C17*1.093</f>
        <v>0.91683093570439966</v>
      </c>
      <c r="P17" s="296">
        <f>'[2]11м (труд)'!P17*100000/'[2]11м (труд)'!$C17*1.093</f>
        <v>0.91683093570439966</v>
      </c>
      <c r="Q17" s="296">
        <f>'[2]11м (труд)'!Q17*100000/'[2]11м (труд)'!$C17*1.093</f>
        <v>0.91683093570439966</v>
      </c>
      <c r="R17" s="296">
        <f>'[2]11м (труд)'!R17*100000/'[2]11м (труд)'!$C17*1.093</f>
        <v>28.421759006836389</v>
      </c>
      <c r="S17" s="298">
        <f>'[2]11м (труд)'!S17*100000/'[2]11м (труд)'!$C17*1.093</f>
        <v>220.03942456905591</v>
      </c>
      <c r="T17" s="300">
        <f>'[2]11м (труд)'!T17*100000/'[2]11м (труд)'!$C17*1.093</f>
        <v>79.764291406282751</v>
      </c>
      <c r="U17" s="300">
        <f>'[2]11м (труд)'!U17*100000/'[2]11м (труд)'!$C17*1.093</f>
        <v>4.5841546785219975</v>
      </c>
      <c r="V17" s="300">
        <f>'[2]11м (труд)'!V17*100000/'[2]11м (труд)'!$C17*1.093</f>
        <v>11.918802164157196</v>
      </c>
    </row>
    <row r="18" spans="1:40" s="42" customFormat="1" ht="27" customHeight="1">
      <c r="A18" s="430" t="s">
        <v>62</v>
      </c>
      <c r="B18" s="430"/>
      <c r="C18" s="430"/>
      <c r="D18" s="301">
        <v>1</v>
      </c>
      <c r="E18" s="267">
        <f t="shared" ref="E18:V18" si="0">SUM(E$17/$D$17)*1</f>
        <v>3.8997214484679674E-2</v>
      </c>
      <c r="F18" s="267">
        <f t="shared" si="0"/>
        <v>9.8885793871866315E-2</v>
      </c>
      <c r="G18" s="267">
        <f t="shared" si="0"/>
        <v>0</v>
      </c>
      <c r="H18" s="267">
        <f t="shared" si="0"/>
        <v>9.7493036211699184E-3</v>
      </c>
      <c r="I18" s="267">
        <f t="shared" si="0"/>
        <v>0</v>
      </c>
      <c r="J18" s="267">
        <f t="shared" si="0"/>
        <v>2.506963788300836E-2</v>
      </c>
      <c r="K18" s="268">
        <f t="shared" si="0"/>
        <v>0.24651810584958223</v>
      </c>
      <c r="L18" s="267">
        <f t="shared" si="0"/>
        <v>2.7855153203342621E-2</v>
      </c>
      <c r="M18" s="267">
        <f t="shared" si="0"/>
        <v>5.0139275766016719E-2</v>
      </c>
      <c r="N18" s="267">
        <f t="shared" si="0"/>
        <v>0</v>
      </c>
      <c r="O18" s="267">
        <f t="shared" si="0"/>
        <v>1.3927576601671311E-3</v>
      </c>
      <c r="P18" s="267">
        <f t="shared" si="0"/>
        <v>1.3927576601671311E-3</v>
      </c>
      <c r="Q18" s="267">
        <f t="shared" si="0"/>
        <v>1.3927576601671311E-3</v>
      </c>
      <c r="R18" s="269">
        <f t="shared" si="0"/>
        <v>4.3175487465181066E-2</v>
      </c>
      <c r="S18" s="270">
        <f t="shared" si="0"/>
        <v>0.33426183844011148</v>
      </c>
      <c r="T18" s="270">
        <f t="shared" si="0"/>
        <v>0.12116991643454039</v>
      </c>
      <c r="U18" s="270">
        <f t="shared" si="0"/>
        <v>6.9637883008356553E-3</v>
      </c>
      <c r="V18" s="270">
        <f t="shared" si="0"/>
        <v>1.8105849582172706E-2</v>
      </c>
    </row>
    <row r="19" spans="1:40" s="48" customFormat="1" ht="24.75" customHeight="1">
      <c r="A19" s="431" t="s">
        <v>140</v>
      </c>
      <c r="B19" s="432"/>
      <c r="C19" s="432"/>
      <c r="D19" s="302">
        <v>583.79999999999995</v>
      </c>
      <c r="E19" s="302">
        <v>18.8</v>
      </c>
      <c r="F19" s="302">
        <v>63</v>
      </c>
      <c r="G19" s="302">
        <v>0</v>
      </c>
      <c r="H19" s="302">
        <v>2.8</v>
      </c>
      <c r="I19" s="302">
        <v>0.9</v>
      </c>
      <c r="J19" s="302">
        <v>6.6</v>
      </c>
      <c r="K19" s="302">
        <v>162.6</v>
      </c>
      <c r="L19" s="302">
        <v>16</v>
      </c>
      <c r="M19" s="302">
        <v>45.1</v>
      </c>
      <c r="N19" s="302">
        <v>0.9</v>
      </c>
      <c r="O19" s="302">
        <v>1.9</v>
      </c>
      <c r="P19" s="302">
        <v>5.6</v>
      </c>
      <c r="Q19" s="302"/>
      <c r="R19" s="302">
        <v>34.799999999999997</v>
      </c>
      <c r="S19" s="302">
        <v>208.7</v>
      </c>
      <c r="T19" s="302">
        <v>16</v>
      </c>
      <c r="U19" s="302">
        <v>8.5</v>
      </c>
      <c r="V19" s="302">
        <v>6.6</v>
      </c>
    </row>
    <row r="20" spans="1:40" s="2" customFormat="1" ht="35.25" customHeight="1">
      <c r="A20" s="433" t="s">
        <v>141</v>
      </c>
      <c r="B20" s="434"/>
      <c r="C20" s="434"/>
      <c r="D20" s="275">
        <f>D17/D19-100%</f>
        <v>0.12758583733429063</v>
      </c>
      <c r="E20" s="275">
        <f t="shared" ref="E20:V20" si="1">E17/E19-100%</f>
        <v>0.3654928829639994</v>
      </c>
      <c r="F20" s="275">
        <f t="shared" si="1"/>
        <v>3.325391166686309E-2</v>
      </c>
      <c r="G20" s="275"/>
      <c r="H20" s="274" t="s">
        <v>142</v>
      </c>
      <c r="I20" s="275"/>
      <c r="J20" s="274" t="s">
        <v>143</v>
      </c>
      <c r="K20" s="275">
        <f t="shared" si="1"/>
        <v>-1.9737046760225363E-3</v>
      </c>
      <c r="L20" s="275">
        <f t="shared" si="1"/>
        <v>0.14603866963049938</v>
      </c>
      <c r="M20" s="275">
        <f t="shared" si="1"/>
        <v>-0.26816155908296258</v>
      </c>
      <c r="N20" s="275"/>
      <c r="O20" s="275">
        <f t="shared" si="1"/>
        <v>-0.51745740226084225</v>
      </c>
      <c r="P20" s="275">
        <f t="shared" si="1"/>
        <v>-0.83628019005278575</v>
      </c>
      <c r="Q20" s="275"/>
      <c r="R20" s="275">
        <f t="shared" si="1"/>
        <v>-0.18328278715987378</v>
      </c>
      <c r="S20" s="275">
        <f t="shared" si="1"/>
        <v>5.4333610776501784E-2</v>
      </c>
      <c r="T20" s="274" t="s">
        <v>144</v>
      </c>
      <c r="U20" s="275">
        <f t="shared" si="1"/>
        <v>-0.46068768487976497</v>
      </c>
      <c r="V20" s="275">
        <f t="shared" si="1"/>
        <v>0.80587911578139337</v>
      </c>
      <c r="W20" s="303"/>
      <c r="X20" s="303"/>
      <c r="Y20" s="303"/>
      <c r="Z20" s="303"/>
      <c r="AA20" s="303"/>
      <c r="AB20" s="303"/>
      <c r="AC20" s="303"/>
      <c r="AD20" s="303"/>
      <c r="AE20" s="303"/>
      <c r="AF20" s="303"/>
      <c r="AG20" s="303"/>
      <c r="AH20" s="303"/>
      <c r="AI20" s="303"/>
      <c r="AJ20" s="303"/>
      <c r="AK20" s="303"/>
      <c r="AL20" s="303"/>
      <c r="AM20" s="303"/>
      <c r="AN20" s="303"/>
    </row>
    <row r="21" spans="1:40" s="286" customFormat="1" ht="18" customHeight="1">
      <c r="A21" s="419" t="s">
        <v>146</v>
      </c>
      <c r="B21" s="420"/>
      <c r="C21" s="420"/>
      <c r="D21" s="272">
        <v>545.79999999999995</v>
      </c>
      <c r="E21" s="272">
        <v>21.7</v>
      </c>
      <c r="F21" s="272">
        <v>72.7</v>
      </c>
      <c r="G21" s="272">
        <v>0</v>
      </c>
      <c r="H21" s="272">
        <v>7.6</v>
      </c>
      <c r="I21" s="272">
        <v>0</v>
      </c>
      <c r="J21" s="272">
        <v>14.2</v>
      </c>
      <c r="K21" s="272">
        <v>159.6</v>
      </c>
      <c r="L21" s="272">
        <v>23.6</v>
      </c>
      <c r="M21" s="272">
        <v>25.5</v>
      </c>
      <c r="N21" s="272">
        <v>1.9</v>
      </c>
      <c r="O21" s="272"/>
      <c r="P21" s="272">
        <v>5.7</v>
      </c>
      <c r="Q21" s="272">
        <v>0.9</v>
      </c>
      <c r="R21" s="272">
        <v>36.799999999999997</v>
      </c>
      <c r="S21" s="272">
        <v>175.7</v>
      </c>
      <c r="T21" s="304"/>
      <c r="U21" s="304">
        <v>10.4</v>
      </c>
      <c r="V21" s="304"/>
    </row>
    <row r="22" spans="1:40" s="305" customFormat="1" ht="18" customHeight="1">
      <c r="A22" s="420" t="s">
        <v>147</v>
      </c>
      <c r="B22" s="420"/>
      <c r="C22" s="420"/>
      <c r="D22" s="272">
        <v>528.48723662362022</v>
      </c>
      <c r="E22" s="272">
        <v>22.568849962574525</v>
      </c>
      <c r="F22" s="272">
        <v>79.931343617451446</v>
      </c>
      <c r="G22" s="272">
        <v>0</v>
      </c>
      <c r="H22" s="272">
        <v>0</v>
      </c>
      <c r="I22" s="272">
        <v>0</v>
      </c>
      <c r="J22" s="272">
        <v>13.165162478168474</v>
      </c>
      <c r="K22" s="272">
        <v>123.1883060457193</v>
      </c>
      <c r="L22" s="272">
        <v>19.747743717252714</v>
      </c>
      <c r="M22" s="272">
        <v>36.674381189183613</v>
      </c>
      <c r="N22" s="272">
        <v>0.94036874844060525</v>
      </c>
      <c r="O22" s="272">
        <v>0.94036874844060525</v>
      </c>
      <c r="P22" s="272">
        <v>9.4036874844060545</v>
      </c>
      <c r="Q22" s="272">
        <v>1.8807374968812105</v>
      </c>
      <c r="R22" s="272">
        <v>20.688112465693315</v>
      </c>
      <c r="S22" s="272">
        <v>199.35817466940833</v>
      </c>
      <c r="T22" s="272"/>
      <c r="U22" s="284">
        <v>12.2</v>
      </c>
      <c r="V22" s="272"/>
    </row>
    <row r="23" spans="1:40" ht="18" customHeight="1">
      <c r="A23" s="420" t="s">
        <v>148</v>
      </c>
      <c r="B23" s="420"/>
      <c r="C23" s="420"/>
      <c r="D23" s="287">
        <v>510.57724391057724</v>
      </c>
      <c r="E23" s="287">
        <v>22.442955776289111</v>
      </c>
      <c r="F23" s="287">
        <v>65.458621014176572</v>
      </c>
      <c r="G23" s="287">
        <v>0</v>
      </c>
      <c r="H23" s="287">
        <v>3.7404926293815182</v>
      </c>
      <c r="I23" s="287">
        <v>0.93512315734537954</v>
      </c>
      <c r="J23" s="287">
        <v>10.286354730799173</v>
      </c>
      <c r="K23" s="287">
        <v>138.39822728711616</v>
      </c>
      <c r="L23" s="287">
        <v>23.378078933634487</v>
      </c>
      <c r="M23" s="287">
        <v>22.442955776289111</v>
      </c>
      <c r="N23" s="287">
        <v>0</v>
      </c>
      <c r="O23" s="287">
        <v>2.8053694720361388</v>
      </c>
      <c r="P23" s="287">
        <v>4.6756157867268975</v>
      </c>
      <c r="Q23" s="287">
        <v>0.93512315734537954</v>
      </c>
      <c r="R23" s="287">
        <v>19.63758630425297</v>
      </c>
      <c r="S23" s="287">
        <v>194.50561672783894</v>
      </c>
      <c r="T23" s="280"/>
      <c r="U23" s="284">
        <v>10.3</v>
      </c>
      <c r="V23" s="280"/>
    </row>
    <row r="24" spans="1:40" ht="12.75" customHeight="1">
      <c r="A24" s="289"/>
      <c r="B24" s="289"/>
      <c r="C24" s="290"/>
      <c r="D24" s="290"/>
      <c r="E24" s="290"/>
      <c r="F24" s="290"/>
      <c r="G24" s="290"/>
      <c r="H24" s="290"/>
      <c r="I24" s="290"/>
      <c r="J24" s="290"/>
      <c r="K24" s="290"/>
      <c r="L24" s="290"/>
      <c r="M24" s="290"/>
      <c r="N24" s="290"/>
      <c r="O24" s="290"/>
      <c r="P24" s="290"/>
      <c r="Q24" s="290"/>
      <c r="R24" s="306"/>
      <c r="S24" s="307"/>
      <c r="V24" s="308"/>
    </row>
    <row r="25" spans="1:40" ht="12.75" customHeight="1">
      <c r="V25" s="308"/>
    </row>
    <row r="27" spans="1:40" ht="12.75" customHeight="1">
      <c r="A27" s="291"/>
      <c r="B27" s="292"/>
      <c r="C27" s="292"/>
      <c r="D27" s="292"/>
      <c r="E27" s="292"/>
      <c r="F27" s="292"/>
      <c r="G27" s="292"/>
      <c r="H27" s="292"/>
      <c r="I27" s="292"/>
      <c r="J27" s="292"/>
      <c r="K27" s="292"/>
    </row>
  </sheetData>
  <sheetProtection selectLockedCells="1" selectUnlockedCells="1"/>
  <mergeCells count="13">
    <mergeCell ref="A1:R1"/>
    <mergeCell ref="A2:R2"/>
    <mergeCell ref="A3:A4"/>
    <mergeCell ref="B3:B4"/>
    <mergeCell ref="C3:C4"/>
    <mergeCell ref="D3:D4"/>
    <mergeCell ref="A23:C23"/>
    <mergeCell ref="A17:B17"/>
    <mergeCell ref="A18:C18"/>
    <mergeCell ref="A19:C19"/>
    <mergeCell ref="A20:C20"/>
    <mergeCell ref="A21:C21"/>
    <mergeCell ref="A22:C22"/>
  </mergeCells>
  <dataValidations count="1">
    <dataValidation operator="equal" allowBlank="1" showErrorMessage="1" sqref="C5:C14 C16">
      <formula1>0</formula1>
      <formula2>0</formula2>
    </dataValidation>
  </dataValidations>
  <pageMargins left="0.39370078740157483" right="0" top="0.39370078740157483" bottom="0" header="0.51181102362204722" footer="0.51181102362204722"/>
  <pageSetup paperSize="9" scale="8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25"/>
  <sheetViews>
    <sheetView showZeros="0" workbookViewId="0">
      <selection activeCell="C7" sqref="C7"/>
    </sheetView>
  </sheetViews>
  <sheetFormatPr defaultRowHeight="14.25"/>
  <cols>
    <col min="1" max="1" width="19.42578125" style="439" customWidth="1"/>
    <col min="2" max="2" width="9.28515625" style="439" customWidth="1"/>
    <col min="3" max="4" width="7" style="439" customWidth="1"/>
    <col min="5" max="5" width="6.42578125" style="439" customWidth="1"/>
    <col min="6" max="6" width="7" style="439" customWidth="1"/>
    <col min="7" max="7" width="6.42578125" style="439" customWidth="1"/>
    <col min="8" max="8" width="8.5703125" style="439" customWidth="1"/>
    <col min="9" max="9" width="7" style="439" customWidth="1"/>
    <col min="10" max="10" width="6.85546875" style="439" customWidth="1"/>
    <col min="11" max="11" width="7.28515625" style="439" customWidth="1"/>
    <col min="12" max="12" width="7.5703125" style="439" customWidth="1"/>
    <col min="13" max="13" width="5.7109375" style="439" customWidth="1"/>
    <col min="14" max="14" width="6.7109375" style="439" customWidth="1"/>
    <col min="15" max="15" width="6.140625" style="439" customWidth="1"/>
    <col min="16" max="16" width="7.42578125" style="439" customWidth="1"/>
    <col min="17" max="17" width="6.28515625" style="439" customWidth="1"/>
    <col min="18" max="18" width="7.5703125" style="439" customWidth="1"/>
    <col min="19" max="19" width="6.42578125" style="439" customWidth="1"/>
    <col min="20" max="20" width="8" style="439" customWidth="1"/>
    <col min="21" max="21" width="7.42578125" style="439" customWidth="1"/>
    <col min="22" max="22" width="7" style="439" customWidth="1"/>
    <col min="23" max="23" width="10.28515625" style="439" customWidth="1"/>
    <col min="24" max="16384" width="9.140625" style="439"/>
  </cols>
  <sheetData>
    <row r="1" spans="1:25" ht="45.75" customHeight="1">
      <c r="A1" s="436" t="s">
        <v>152</v>
      </c>
      <c r="B1" s="437"/>
      <c r="C1" s="437"/>
      <c r="D1" s="437"/>
      <c r="E1" s="437"/>
      <c r="F1" s="437"/>
      <c r="G1" s="437"/>
      <c r="H1" s="437"/>
      <c r="I1" s="437"/>
      <c r="J1" s="437"/>
      <c r="K1" s="437"/>
      <c r="L1" s="437"/>
      <c r="M1" s="437"/>
      <c r="N1" s="437"/>
      <c r="O1" s="437"/>
      <c r="P1" s="437"/>
      <c r="Q1" s="437"/>
      <c r="R1" s="437"/>
      <c r="S1" s="437"/>
      <c r="T1" s="437"/>
      <c r="U1" s="438"/>
      <c r="V1" s="438"/>
    </row>
    <row r="2" spans="1:25" ht="27.75" customHeight="1">
      <c r="A2" s="440" t="s">
        <v>153</v>
      </c>
      <c r="B2" s="441"/>
      <c r="C2" s="441"/>
      <c r="D2" s="441"/>
      <c r="E2" s="441"/>
      <c r="F2" s="441"/>
      <c r="G2" s="441"/>
      <c r="H2" s="441"/>
      <c r="I2" s="441"/>
      <c r="J2" s="441"/>
      <c r="K2" s="441"/>
      <c r="L2" s="441"/>
      <c r="M2" s="441"/>
      <c r="N2" s="441"/>
      <c r="O2" s="441"/>
      <c r="P2" s="441"/>
      <c r="Q2" s="442"/>
      <c r="R2" s="442"/>
      <c r="S2" s="442"/>
      <c r="T2" s="442"/>
      <c r="U2" s="443"/>
      <c r="V2" s="443"/>
    </row>
    <row r="3" spans="1:25" ht="47.25" customHeight="1">
      <c r="A3" s="444" t="s">
        <v>154</v>
      </c>
      <c r="B3" s="445" t="s">
        <v>155</v>
      </c>
      <c r="C3" s="446" t="s">
        <v>156</v>
      </c>
      <c r="D3" s="447"/>
      <c r="E3" s="446" t="s">
        <v>157</v>
      </c>
      <c r="F3" s="447"/>
      <c r="G3" s="446" t="s">
        <v>158</v>
      </c>
      <c r="H3" s="447"/>
      <c r="I3" s="448" t="s">
        <v>159</v>
      </c>
      <c r="J3" s="449"/>
      <c r="K3" s="446" t="s">
        <v>160</v>
      </c>
      <c r="L3" s="447"/>
      <c r="M3" s="446" t="s">
        <v>161</v>
      </c>
      <c r="N3" s="447"/>
      <c r="O3" s="450" t="s">
        <v>162</v>
      </c>
      <c r="P3" s="451"/>
      <c r="Q3" s="446" t="s">
        <v>163</v>
      </c>
      <c r="R3" s="452"/>
      <c r="S3" s="452"/>
      <c r="T3" s="453"/>
      <c r="U3" s="454" t="s">
        <v>164</v>
      </c>
      <c r="V3" s="455"/>
    </row>
    <row r="4" spans="1:25" ht="26.45" customHeight="1">
      <c r="A4" s="456"/>
      <c r="B4" s="457"/>
      <c r="C4" s="458" t="s">
        <v>91</v>
      </c>
      <c r="D4" s="459" t="s">
        <v>165</v>
      </c>
      <c r="E4" s="458" t="s">
        <v>91</v>
      </c>
      <c r="F4" s="459" t="s">
        <v>165</v>
      </c>
      <c r="G4" s="458" t="s">
        <v>91</v>
      </c>
      <c r="H4" s="459" t="s">
        <v>165</v>
      </c>
      <c r="I4" s="458" t="s">
        <v>91</v>
      </c>
      <c r="J4" s="459" t="s">
        <v>165</v>
      </c>
      <c r="K4" s="458" t="s">
        <v>91</v>
      </c>
      <c r="L4" s="459" t="s">
        <v>165</v>
      </c>
      <c r="M4" s="460" t="s">
        <v>91</v>
      </c>
      <c r="N4" s="459" t="s">
        <v>165</v>
      </c>
      <c r="O4" s="460" t="s">
        <v>91</v>
      </c>
      <c r="P4" s="459" t="s">
        <v>165</v>
      </c>
      <c r="Q4" s="461" t="s">
        <v>91</v>
      </c>
      <c r="R4" s="459" t="s">
        <v>165</v>
      </c>
      <c r="S4" s="450" t="s">
        <v>166</v>
      </c>
      <c r="T4" s="462"/>
      <c r="U4" s="463" t="s">
        <v>91</v>
      </c>
      <c r="V4" s="464" t="s">
        <v>165</v>
      </c>
    </row>
    <row r="5" spans="1:25" ht="21">
      <c r="A5" s="465"/>
      <c r="B5" s="466"/>
      <c r="C5" s="467"/>
      <c r="D5" s="468"/>
      <c r="E5" s="467"/>
      <c r="F5" s="468"/>
      <c r="G5" s="467"/>
      <c r="H5" s="468"/>
      <c r="I5" s="467"/>
      <c r="J5" s="468"/>
      <c r="K5" s="467"/>
      <c r="L5" s="468"/>
      <c r="M5" s="469"/>
      <c r="N5" s="468"/>
      <c r="O5" s="469"/>
      <c r="P5" s="468"/>
      <c r="Q5" s="470"/>
      <c r="R5" s="468"/>
      <c r="S5" s="471" t="s">
        <v>91</v>
      </c>
      <c r="T5" s="472" t="s">
        <v>167</v>
      </c>
      <c r="U5" s="473"/>
      <c r="V5" s="474"/>
    </row>
    <row r="6" spans="1:25" ht="17.25" customHeight="1">
      <c r="A6" s="475" t="s">
        <v>168</v>
      </c>
      <c r="B6" s="476">
        <v>34519</v>
      </c>
      <c r="C6" s="477">
        <v>47</v>
      </c>
      <c r="D6" s="478">
        <f>C6*100000/$B6*1.093</f>
        <v>148.81949071525827</v>
      </c>
      <c r="E6" s="477">
        <f>'[3]10_мес-21'!E6+'[3]ноя-21'!E6</f>
        <v>3</v>
      </c>
      <c r="F6" s="478">
        <f>E6*100000/$B6*1.093</f>
        <v>9.4991164286335064</v>
      </c>
      <c r="G6" s="477">
        <f>'[3]10_мес-21'!G6+'[3]ноя-21'!G6</f>
        <v>2</v>
      </c>
      <c r="H6" s="478">
        <f t="shared" ref="H6:H18" si="0">G6*100000/$B6*1.093</f>
        <v>6.3327442857556706</v>
      </c>
      <c r="I6" s="477">
        <f>'[3]10_мес-21'!I6+'[3]ноя-21'!I6</f>
        <v>1</v>
      </c>
      <c r="J6" s="478">
        <f t="shared" ref="J6:J18" si="1">I6*100000/$B6*1.093</f>
        <v>3.1663721428778353</v>
      </c>
      <c r="K6" s="477">
        <f>'[3]10_мес-21'!K6+'[3]ноя-21'!K6</f>
        <v>4</v>
      </c>
      <c r="L6" s="478">
        <f t="shared" ref="L6:L18" si="2">K6*100000/$B6*1.093</f>
        <v>12.665488571511341</v>
      </c>
      <c r="M6" s="477">
        <f>'[3]10_мес-21'!M6+'[3]ноя-21'!M6</f>
        <v>15</v>
      </c>
      <c r="N6" s="478">
        <f t="shared" ref="N6:N18" si="3">M6*100000/$B6*1.093</f>
        <v>47.495582143167525</v>
      </c>
      <c r="O6" s="477">
        <f>'[3]10_мес-21'!O6+'[3]ноя-21'!O6</f>
        <v>1</v>
      </c>
      <c r="P6" s="478">
        <f t="shared" ref="P6:P18" si="4">O6*100000/$B6*1.093</f>
        <v>3.1663721428778353</v>
      </c>
      <c r="Q6" s="477">
        <v>16</v>
      </c>
      <c r="R6" s="478">
        <f t="shared" ref="R6:R18" si="5">Q6*100000/$B6*1.093</f>
        <v>50.661954286045365</v>
      </c>
      <c r="S6" s="477">
        <f>'[3]10_мес-21'!S6+'[3]ноя-21'!S6</f>
        <v>12</v>
      </c>
      <c r="T6" s="478">
        <f t="shared" ref="T6:T18" si="6">S6*100000/$B6*1.093</f>
        <v>37.996465714534025</v>
      </c>
      <c r="U6" s="477">
        <f>'[3]10_мес-21'!U6+'[3]ноя-21'!U6</f>
        <v>7</v>
      </c>
      <c r="V6" s="478">
        <f t="shared" ref="V6:V18" si="7">U6*100000/$B6*1.093</f>
        <v>22.164605000144849</v>
      </c>
      <c r="W6" s="479"/>
      <c r="X6" s="479"/>
      <c r="Y6" s="480"/>
    </row>
    <row r="7" spans="1:25" ht="17.25" customHeight="1">
      <c r="A7" s="481" t="s">
        <v>169</v>
      </c>
      <c r="B7" s="476">
        <v>7977.5</v>
      </c>
      <c r="C7" s="477">
        <f>'[3]10_мес-21'!C7+'[3]ноя-21'!C7</f>
        <v>18</v>
      </c>
      <c r="D7" s="478">
        <f t="shared" ref="D7:F18" si="8">C7*100000/$B7*1.093</f>
        <v>246.61861485427764</v>
      </c>
      <c r="E7" s="477">
        <f>'[3]10_мес-21'!E7+'[3]ноя-21'!E7</f>
        <v>2</v>
      </c>
      <c r="F7" s="478">
        <f t="shared" si="8"/>
        <v>27.402068317141961</v>
      </c>
      <c r="G7" s="477">
        <f>'[3]10_мес-21'!G7+'[3]ноя-21'!G7</f>
        <v>2</v>
      </c>
      <c r="H7" s="478">
        <f t="shared" si="0"/>
        <v>27.402068317141961</v>
      </c>
      <c r="I7" s="477">
        <f>'[3]10_мес-21'!I7+'[3]ноя-21'!I7</f>
        <v>0</v>
      </c>
      <c r="J7" s="478">
        <f t="shared" si="1"/>
        <v>0</v>
      </c>
      <c r="K7" s="477">
        <f>'[3]10_мес-21'!K7+'[3]ноя-21'!K7</f>
        <v>2</v>
      </c>
      <c r="L7" s="478">
        <f t="shared" si="2"/>
        <v>27.402068317141961</v>
      </c>
      <c r="M7" s="477">
        <f>'[3]10_мес-21'!M7+'[3]ноя-21'!M7</f>
        <v>6</v>
      </c>
      <c r="N7" s="478">
        <f t="shared" si="3"/>
        <v>82.206204951425889</v>
      </c>
      <c r="O7" s="477">
        <f>'[3]10_мес-21'!O7+'[3]ноя-21'!O7</f>
        <v>0</v>
      </c>
      <c r="P7" s="478">
        <f t="shared" si="4"/>
        <v>0</v>
      </c>
      <c r="Q7" s="477">
        <f>'[3]10_мес-21'!Q7+'[3]ноя-21'!Q7</f>
        <v>4</v>
      </c>
      <c r="R7" s="478">
        <f t="shared" si="5"/>
        <v>54.804136634283921</v>
      </c>
      <c r="S7" s="477">
        <f>'[3]10_мес-21'!S7+'[3]ноя-21'!S7</f>
        <v>4</v>
      </c>
      <c r="T7" s="478">
        <f t="shared" si="6"/>
        <v>54.804136634283921</v>
      </c>
      <c r="U7" s="477">
        <f>'[3]10_мес-21'!U7+'[3]ноя-21'!U7</f>
        <v>4</v>
      </c>
      <c r="V7" s="478">
        <f t="shared" si="7"/>
        <v>54.804136634283921</v>
      </c>
      <c r="W7" s="479"/>
      <c r="X7" s="482"/>
      <c r="Y7" s="480"/>
    </row>
    <row r="8" spans="1:25" ht="17.25" customHeight="1">
      <c r="A8" s="481" t="s">
        <v>170</v>
      </c>
      <c r="B8" s="476">
        <v>12399</v>
      </c>
      <c r="C8" s="477">
        <f>'[3]10_мес-21'!C8+'[3]ноя-21'!C8</f>
        <v>24</v>
      </c>
      <c r="D8" s="478">
        <f t="shared" si="8"/>
        <v>211.56544882651826</v>
      </c>
      <c r="E8" s="477">
        <f>'[3]10_мес-21'!E8+'[3]ноя-21'!E8</f>
        <v>2</v>
      </c>
      <c r="F8" s="478">
        <f t="shared" si="8"/>
        <v>17.630454068876521</v>
      </c>
      <c r="G8" s="477">
        <f>'[3]10_мес-21'!G8+'[3]ноя-21'!G8</f>
        <v>0</v>
      </c>
      <c r="H8" s="478">
        <f t="shared" si="0"/>
        <v>0</v>
      </c>
      <c r="I8" s="477">
        <f>'[3]10_мес-21'!I8+'[3]ноя-21'!I8</f>
        <v>4</v>
      </c>
      <c r="J8" s="478">
        <f t="shared" si="1"/>
        <v>35.260908137753042</v>
      </c>
      <c r="K8" s="477">
        <f>'[3]10_мес-21'!K8+'[3]ноя-21'!K8</f>
        <v>0</v>
      </c>
      <c r="L8" s="478">
        <f t="shared" si="2"/>
        <v>0</v>
      </c>
      <c r="M8" s="477">
        <f>'[3]10_мес-21'!M8+'[3]ноя-21'!M8</f>
        <v>6</v>
      </c>
      <c r="N8" s="478">
        <f t="shared" si="3"/>
        <v>52.891362206629566</v>
      </c>
      <c r="O8" s="477">
        <f>'[3]10_мес-21'!O8+'[3]ноя-21'!O8</f>
        <v>1</v>
      </c>
      <c r="P8" s="478">
        <f t="shared" si="4"/>
        <v>8.8152270344382604</v>
      </c>
      <c r="Q8" s="477">
        <f>'[3]10_мес-21'!Q8+'[3]ноя-21'!Q8</f>
        <v>4</v>
      </c>
      <c r="R8" s="478">
        <f t="shared" si="5"/>
        <v>35.260908137753042</v>
      </c>
      <c r="S8" s="477">
        <f>'[3]10_мес-21'!S8+'[3]ноя-21'!S8</f>
        <v>3</v>
      </c>
      <c r="T8" s="478">
        <f t="shared" si="6"/>
        <v>26.445681103314783</v>
      </c>
      <c r="U8" s="477">
        <f>'[3]10_мес-21'!U8+'[3]ноя-21'!U8</f>
        <v>7</v>
      </c>
      <c r="V8" s="478">
        <f t="shared" si="7"/>
        <v>61.706589241067825</v>
      </c>
      <c r="W8" s="479"/>
      <c r="X8" s="479"/>
      <c r="Y8" s="480"/>
    </row>
    <row r="9" spans="1:25" ht="17.25" customHeight="1">
      <c r="A9" s="481" t="s">
        <v>171</v>
      </c>
      <c r="B9" s="476">
        <v>13709.5</v>
      </c>
      <c r="C9" s="477">
        <f>'[3]10_мес-21'!C9+'[3]ноя-21'!C9</f>
        <v>15</v>
      </c>
      <c r="D9" s="478">
        <f t="shared" si="8"/>
        <v>119.58860644078922</v>
      </c>
      <c r="E9" s="477">
        <f>'[3]10_мес-21'!E9+'[3]ноя-21'!E9</f>
        <v>1</v>
      </c>
      <c r="F9" s="478">
        <f t="shared" si="8"/>
        <v>7.9725737627192821</v>
      </c>
      <c r="G9" s="477">
        <f>'[3]10_мес-21'!G9+'[3]ноя-21'!G9</f>
        <v>1</v>
      </c>
      <c r="H9" s="478">
        <f t="shared" si="0"/>
        <v>7.9725737627192821</v>
      </c>
      <c r="I9" s="477">
        <f>'[3]10_мес-21'!I9+'[3]ноя-21'!I9</f>
        <v>1</v>
      </c>
      <c r="J9" s="478">
        <f t="shared" si="1"/>
        <v>7.9725737627192821</v>
      </c>
      <c r="K9" s="477">
        <f>'[3]10_мес-21'!K9+'[3]ноя-21'!K9</f>
        <v>2</v>
      </c>
      <c r="L9" s="478">
        <f t="shared" si="2"/>
        <v>15.945147525438564</v>
      </c>
      <c r="M9" s="477">
        <f>'[3]10_мес-21'!M9+'[3]ноя-21'!M9</f>
        <v>6</v>
      </c>
      <c r="N9" s="478">
        <f t="shared" si="3"/>
        <v>47.8354425763157</v>
      </c>
      <c r="O9" s="477">
        <f>'[3]10_мес-21'!O9+'[3]ноя-21'!O9</f>
        <v>0</v>
      </c>
      <c r="P9" s="478">
        <f t="shared" si="4"/>
        <v>0</v>
      </c>
      <c r="Q9" s="477">
        <f>'[3]10_мес-21'!Q9+'[3]ноя-21'!Q9</f>
        <v>1</v>
      </c>
      <c r="R9" s="478">
        <f t="shared" si="5"/>
        <v>7.9725737627192821</v>
      </c>
      <c r="S9" s="477">
        <f>'[3]10_мес-21'!S9+'[3]ноя-21'!S9</f>
        <v>0</v>
      </c>
      <c r="T9" s="478">
        <f t="shared" si="6"/>
        <v>0</v>
      </c>
      <c r="U9" s="477">
        <f>'[3]10_мес-21'!U9+'[3]ноя-21'!U9</f>
        <v>4</v>
      </c>
      <c r="V9" s="478">
        <f t="shared" si="7"/>
        <v>31.890295050877128</v>
      </c>
      <c r="W9" s="479"/>
      <c r="X9" s="479"/>
      <c r="Y9" s="480"/>
    </row>
    <row r="10" spans="1:25" ht="17.25" customHeight="1">
      <c r="A10" s="481" t="s">
        <v>172</v>
      </c>
      <c r="B10" s="476">
        <v>14119.5</v>
      </c>
      <c r="C10" s="477">
        <f>'[3]10_мес-21'!C10+'[3]ноя-21'!C10</f>
        <v>22</v>
      </c>
      <c r="D10" s="478">
        <f t="shared" si="8"/>
        <v>170.3034810014519</v>
      </c>
      <c r="E10" s="477">
        <f>'[3]10_мес-21'!E10+'[3]ноя-21'!E10</f>
        <v>5</v>
      </c>
      <c r="F10" s="478">
        <f t="shared" si="8"/>
        <v>38.70533659123906</v>
      </c>
      <c r="G10" s="477">
        <f>'[3]10_мес-21'!G10+'[3]ноя-21'!G10</f>
        <v>2</v>
      </c>
      <c r="H10" s="478">
        <f t="shared" si="0"/>
        <v>15.482134636495626</v>
      </c>
      <c r="I10" s="477">
        <f>'[3]10_мес-21'!I10+'[3]ноя-21'!I10</f>
        <v>2</v>
      </c>
      <c r="J10" s="478">
        <f t="shared" si="1"/>
        <v>15.482134636495626</v>
      </c>
      <c r="K10" s="477">
        <f>'[3]10_мес-21'!K10+'[3]ноя-21'!K10</f>
        <v>1</v>
      </c>
      <c r="L10" s="478">
        <f t="shared" si="2"/>
        <v>7.7410673182478131</v>
      </c>
      <c r="M10" s="477">
        <f>'[3]10_мес-21'!M10+'[3]ноя-21'!M10</f>
        <v>8</v>
      </c>
      <c r="N10" s="478">
        <f t="shared" si="3"/>
        <v>61.928538545982505</v>
      </c>
      <c r="O10" s="477">
        <f>'[3]10_мес-21'!O10+'[3]ноя-21'!O10</f>
        <v>0</v>
      </c>
      <c r="P10" s="478">
        <f t="shared" si="4"/>
        <v>0</v>
      </c>
      <c r="Q10" s="477">
        <f>'[3]10_мес-21'!Q10+'[3]ноя-21'!Q10</f>
        <v>2</v>
      </c>
      <c r="R10" s="478">
        <f t="shared" si="5"/>
        <v>15.482134636495626</v>
      </c>
      <c r="S10" s="477">
        <f>'[3]10_мес-21'!S10+'[3]ноя-21'!S10</f>
        <v>2</v>
      </c>
      <c r="T10" s="478">
        <f t="shared" si="6"/>
        <v>15.482134636495626</v>
      </c>
      <c r="U10" s="477">
        <f>'[3]10_мес-21'!U10+'[3]ноя-21'!U10</f>
        <v>4</v>
      </c>
      <c r="V10" s="478">
        <f t="shared" si="7"/>
        <v>30.964269272991253</v>
      </c>
      <c r="W10" s="479"/>
      <c r="X10" s="479"/>
      <c r="Y10" s="480"/>
    </row>
    <row r="11" spans="1:25" ht="17.25" customHeight="1">
      <c r="A11" s="481" t="s">
        <v>173</v>
      </c>
      <c r="B11" s="476">
        <v>12007</v>
      </c>
      <c r="C11" s="477">
        <f>'[3]10_мес-21'!C11+'[3]ноя-21'!C11</f>
        <v>16</v>
      </c>
      <c r="D11" s="478">
        <f t="shared" si="8"/>
        <v>145.64837178312649</v>
      </c>
      <c r="E11" s="477">
        <f>'[3]10_мес-21'!E11+'[3]ноя-21'!E11</f>
        <v>2</v>
      </c>
      <c r="F11" s="478">
        <f t="shared" si="8"/>
        <v>18.206046472890812</v>
      </c>
      <c r="G11" s="477">
        <f>'[3]10_мес-21'!G11+'[3]ноя-21'!G11</f>
        <v>2</v>
      </c>
      <c r="H11" s="478">
        <f t="shared" si="0"/>
        <v>18.206046472890812</v>
      </c>
      <c r="I11" s="477">
        <f>'[3]10_мес-21'!I11+'[3]ноя-21'!I11</f>
        <v>0</v>
      </c>
      <c r="J11" s="478">
        <f t="shared" si="1"/>
        <v>0</v>
      </c>
      <c r="K11" s="477">
        <f>'[3]10_мес-21'!K11+'[3]ноя-21'!K11</f>
        <v>1</v>
      </c>
      <c r="L11" s="478">
        <f t="shared" si="2"/>
        <v>9.1030232364454058</v>
      </c>
      <c r="M11" s="477">
        <f>'[3]10_мес-21'!M11+'[3]ноя-21'!M11</f>
        <v>3</v>
      </c>
      <c r="N11" s="478">
        <f t="shared" si="3"/>
        <v>27.309069709336221</v>
      </c>
      <c r="O11" s="477">
        <f>'[3]10_мес-21'!O11+'[3]ноя-21'!O11</f>
        <v>0</v>
      </c>
      <c r="P11" s="478">
        <f t="shared" si="4"/>
        <v>0</v>
      </c>
      <c r="Q11" s="477">
        <f>'[3]10_мес-21'!Q11+'[3]ноя-21'!Q11</f>
        <v>2</v>
      </c>
      <c r="R11" s="478">
        <f t="shared" si="5"/>
        <v>18.206046472890812</v>
      </c>
      <c r="S11" s="477">
        <f>'[3]10_мес-21'!S11+'[3]ноя-21'!S11</f>
        <v>1</v>
      </c>
      <c r="T11" s="478">
        <f t="shared" si="6"/>
        <v>9.1030232364454058</v>
      </c>
      <c r="U11" s="477">
        <f>'[3]10_мес-21'!U11+'[3]ноя-21'!U11</f>
        <v>8</v>
      </c>
      <c r="V11" s="478">
        <f t="shared" si="7"/>
        <v>72.824185891563246</v>
      </c>
      <c r="W11" s="479"/>
      <c r="X11" s="479"/>
      <c r="Y11" s="480"/>
    </row>
    <row r="12" spans="1:25" ht="17.25" customHeight="1">
      <c r="A12" s="481" t="s">
        <v>174</v>
      </c>
      <c r="B12" s="476">
        <v>19954.5</v>
      </c>
      <c r="C12" s="477">
        <f>'[3]10_мес-21'!C12+'[3]ноя-21'!C12</f>
        <v>40</v>
      </c>
      <c r="D12" s="478">
        <f t="shared" si="8"/>
        <v>219.09844897140997</v>
      </c>
      <c r="E12" s="477">
        <f>'[3]10_мес-21'!E12+'[3]ноя-21'!E12</f>
        <v>11</v>
      </c>
      <c r="F12" s="478">
        <f t="shared" si="8"/>
        <v>60.252073467137734</v>
      </c>
      <c r="G12" s="477">
        <f>'[3]10_мес-21'!G12+'[3]ноя-21'!G12</f>
        <v>5</v>
      </c>
      <c r="H12" s="478">
        <f t="shared" si="0"/>
        <v>27.387306121426246</v>
      </c>
      <c r="I12" s="477">
        <f>'[3]10_мес-21'!I12+'[3]ноя-21'!I12</f>
        <v>2</v>
      </c>
      <c r="J12" s="478">
        <f t="shared" si="1"/>
        <v>10.954922448570498</v>
      </c>
      <c r="K12" s="477">
        <f>'[3]10_мес-21'!K12+'[3]ноя-21'!K12</f>
        <v>3</v>
      </c>
      <c r="L12" s="478">
        <f t="shared" si="2"/>
        <v>16.432383672855746</v>
      </c>
      <c r="M12" s="477">
        <f>'[3]10_мес-21'!M12+'[3]ноя-21'!M12</f>
        <v>6</v>
      </c>
      <c r="N12" s="478">
        <f t="shared" si="3"/>
        <v>32.864767345711492</v>
      </c>
      <c r="O12" s="477">
        <f>'[3]10_мес-21'!O12+'[3]ноя-21'!O12</f>
        <v>2</v>
      </c>
      <c r="P12" s="478">
        <f t="shared" si="4"/>
        <v>10.954922448570498</v>
      </c>
      <c r="Q12" s="477">
        <f>'[3]10_мес-21'!Q12+'[3]ноя-21'!Q12</f>
        <v>6</v>
      </c>
      <c r="R12" s="478">
        <f t="shared" si="5"/>
        <v>32.864767345711492</v>
      </c>
      <c r="S12" s="477">
        <f>'[3]10_мес-21'!S12+'[3]ноя-21'!S12</f>
        <v>6</v>
      </c>
      <c r="T12" s="478">
        <f t="shared" si="6"/>
        <v>32.864767345711492</v>
      </c>
      <c r="U12" s="477">
        <f>'[3]10_мес-21'!U12+'[3]ноя-21'!U12</f>
        <v>10</v>
      </c>
      <c r="V12" s="478">
        <f t="shared" si="7"/>
        <v>54.774612242852491</v>
      </c>
      <c r="W12" s="479"/>
      <c r="X12" s="479"/>
      <c r="Y12" s="480"/>
    </row>
    <row r="13" spans="1:25" ht="17.25" customHeight="1">
      <c r="A13" s="481" t="s">
        <v>175</v>
      </c>
      <c r="B13" s="476">
        <v>14760</v>
      </c>
      <c r="C13" s="477">
        <f>'[3]10_мес-21'!C13+'[3]ноя-21'!C13</f>
        <v>32</v>
      </c>
      <c r="D13" s="478">
        <f t="shared" si="8"/>
        <v>236.96476964769647</v>
      </c>
      <c r="E13" s="477">
        <f>'[3]10_мес-21'!E13+'[3]ноя-21'!E13</f>
        <v>3</v>
      </c>
      <c r="F13" s="478">
        <f t="shared" si="8"/>
        <v>22.215447154471544</v>
      </c>
      <c r="G13" s="477">
        <f>'[3]10_мес-21'!G13+'[3]ноя-21'!G13</f>
        <v>3</v>
      </c>
      <c r="H13" s="478">
        <f t="shared" si="0"/>
        <v>22.215447154471544</v>
      </c>
      <c r="I13" s="477">
        <f>'[3]10_мес-21'!I13+'[3]ноя-21'!I13</f>
        <v>2</v>
      </c>
      <c r="J13" s="478">
        <f t="shared" si="1"/>
        <v>14.810298102981029</v>
      </c>
      <c r="K13" s="477">
        <f>'[3]10_мес-21'!K13+'[3]ноя-21'!K13</f>
        <v>2</v>
      </c>
      <c r="L13" s="478">
        <f t="shared" si="2"/>
        <v>14.810298102981029</v>
      </c>
      <c r="M13" s="477">
        <f>'[3]10_мес-21'!M13+'[3]ноя-21'!M13</f>
        <v>11</v>
      </c>
      <c r="N13" s="478">
        <f t="shared" si="3"/>
        <v>81.456639566395651</v>
      </c>
      <c r="O13" s="477">
        <f>'[3]10_мес-21'!O13+'[3]ноя-21'!O13</f>
        <v>0</v>
      </c>
      <c r="P13" s="478">
        <f t="shared" si="4"/>
        <v>0</v>
      </c>
      <c r="Q13" s="477">
        <f>'[3]10_мес-21'!Q13+'[3]ноя-21'!Q13</f>
        <v>6</v>
      </c>
      <c r="R13" s="478">
        <f t="shared" si="5"/>
        <v>44.430894308943088</v>
      </c>
      <c r="S13" s="477">
        <f>'[3]10_мес-21'!S13+'[3]ноя-21'!S13</f>
        <v>4</v>
      </c>
      <c r="T13" s="478">
        <f t="shared" si="6"/>
        <v>29.620596205962059</v>
      </c>
      <c r="U13" s="477">
        <f>'[3]10_мес-21'!U13+'[3]ноя-21'!U13</f>
        <v>8</v>
      </c>
      <c r="V13" s="478">
        <f t="shared" si="7"/>
        <v>59.241192411924118</v>
      </c>
      <c r="W13" s="479"/>
      <c r="X13" s="479"/>
      <c r="Y13" s="480"/>
    </row>
    <row r="14" spans="1:25" ht="17.25" customHeight="1">
      <c r="A14" s="481" t="s">
        <v>176</v>
      </c>
      <c r="B14" s="476">
        <v>15958.5</v>
      </c>
      <c r="C14" s="477">
        <f>'[3]10_мес-21'!C14+'[3]ноя-21'!C14</f>
        <v>39</v>
      </c>
      <c r="D14" s="478">
        <f t="shared" si="8"/>
        <v>267.111570636338</v>
      </c>
      <c r="E14" s="477">
        <f>'[3]10_мес-21'!E14+'[3]ноя-21'!E14</f>
        <v>1</v>
      </c>
      <c r="F14" s="478">
        <f t="shared" si="8"/>
        <v>6.8490146317009746</v>
      </c>
      <c r="G14" s="477">
        <f>'[3]10_мес-21'!G14+'[3]ноя-21'!G14</f>
        <v>1</v>
      </c>
      <c r="H14" s="478">
        <f t="shared" si="0"/>
        <v>6.8490146317009746</v>
      </c>
      <c r="I14" s="477">
        <f>'[3]10_мес-21'!I14+'[3]ноя-21'!I14</f>
        <v>0</v>
      </c>
      <c r="J14" s="478">
        <f t="shared" si="1"/>
        <v>0</v>
      </c>
      <c r="K14" s="477">
        <f>'[3]10_мес-21'!K14+'[3]ноя-21'!K14</f>
        <v>6</v>
      </c>
      <c r="L14" s="478">
        <f t="shared" si="2"/>
        <v>41.094087790205847</v>
      </c>
      <c r="M14" s="477">
        <f>'[3]10_мес-21'!M14+'[3]ноя-21'!M14</f>
        <v>16</v>
      </c>
      <c r="N14" s="478">
        <f t="shared" si="3"/>
        <v>109.58423410721559</v>
      </c>
      <c r="O14" s="477">
        <f>'[3]10_мес-21'!O14+'[3]ноя-21'!O14</f>
        <v>2</v>
      </c>
      <c r="P14" s="478">
        <f t="shared" si="4"/>
        <v>13.698029263401949</v>
      </c>
      <c r="Q14" s="477">
        <f>'[3]10_мес-21'!Q14+'[3]ноя-21'!Q14</f>
        <v>2</v>
      </c>
      <c r="R14" s="478">
        <f t="shared" si="5"/>
        <v>13.698029263401949</v>
      </c>
      <c r="S14" s="477">
        <f>'[3]10_мес-21'!S14+'[3]ноя-21'!S14</f>
        <v>2</v>
      </c>
      <c r="T14" s="478">
        <f t="shared" si="6"/>
        <v>13.698029263401949</v>
      </c>
      <c r="U14" s="477">
        <f>'[3]10_мес-21'!U14+'[3]ноя-21'!U14</f>
        <v>12</v>
      </c>
      <c r="V14" s="478">
        <f t="shared" si="7"/>
        <v>82.188175580411695</v>
      </c>
      <c r="W14" s="479"/>
      <c r="X14" s="479"/>
      <c r="Y14" s="480"/>
    </row>
    <row r="15" spans="1:25" ht="17.25" customHeight="1">
      <c r="A15" s="481" t="s">
        <v>177</v>
      </c>
      <c r="B15" s="476">
        <v>10974.5</v>
      </c>
      <c r="C15" s="477">
        <f>'[3]10_мес-21'!C15+'[3]ноя-21'!C15</f>
        <v>12</v>
      </c>
      <c r="D15" s="478">
        <f t="shared" si="8"/>
        <v>119.51341746776617</v>
      </c>
      <c r="E15" s="477">
        <f>'[3]10_мес-21'!E15+'[3]ноя-21'!E15</f>
        <v>1</v>
      </c>
      <c r="F15" s="478">
        <f t="shared" si="8"/>
        <v>9.9594514556471818</v>
      </c>
      <c r="G15" s="477">
        <f>'[3]10_мес-21'!G15+'[3]ноя-21'!G15</f>
        <v>1</v>
      </c>
      <c r="H15" s="478">
        <f t="shared" si="0"/>
        <v>9.9594514556471818</v>
      </c>
      <c r="I15" s="477">
        <f>'[3]10_мес-21'!I15+'[3]ноя-21'!I15</f>
        <v>0</v>
      </c>
      <c r="J15" s="478">
        <f t="shared" si="1"/>
        <v>0</v>
      </c>
      <c r="K15" s="477">
        <f>'[3]10_мес-21'!K15+'[3]ноя-21'!K15</f>
        <v>0</v>
      </c>
      <c r="L15" s="478">
        <f t="shared" si="2"/>
        <v>0</v>
      </c>
      <c r="M15" s="477">
        <f>'[3]10_мес-21'!M15+'[3]ноя-21'!M15</f>
        <v>4</v>
      </c>
      <c r="N15" s="478">
        <f t="shared" si="3"/>
        <v>39.837805822588727</v>
      </c>
      <c r="O15" s="477">
        <f>'[3]10_мес-21'!O15+'[3]ноя-21'!O15</f>
        <v>0</v>
      </c>
      <c r="P15" s="478">
        <f t="shared" si="4"/>
        <v>0</v>
      </c>
      <c r="Q15" s="477">
        <f>'[3]10_мес-21'!Q15+'[3]ноя-21'!Q15</f>
        <v>2</v>
      </c>
      <c r="R15" s="478">
        <f t="shared" si="5"/>
        <v>19.918902911294364</v>
      </c>
      <c r="S15" s="477">
        <f>'[3]10_мес-21'!S15+'[3]ноя-21'!S15</f>
        <v>2</v>
      </c>
      <c r="T15" s="478">
        <f t="shared" si="6"/>
        <v>19.918902911294364</v>
      </c>
      <c r="U15" s="477">
        <f>'[3]10_мес-21'!U15+'[3]ноя-21'!U15</f>
        <v>5</v>
      </c>
      <c r="V15" s="478">
        <f t="shared" si="7"/>
        <v>49.797257278235904</v>
      </c>
      <c r="W15" s="479"/>
      <c r="X15" s="479"/>
      <c r="Y15" s="480"/>
    </row>
    <row r="16" spans="1:25" ht="26.25" customHeight="1">
      <c r="A16" s="483" t="s">
        <v>178</v>
      </c>
      <c r="B16" s="484">
        <v>156379</v>
      </c>
      <c r="C16" s="485">
        <f>SUM(C6:C15)</f>
        <v>265</v>
      </c>
      <c r="D16" s="486">
        <f t="shared" si="8"/>
        <v>185.21988246503687</v>
      </c>
      <c r="E16" s="485">
        <f>SUM(E6:E15)</f>
        <v>31</v>
      </c>
      <c r="F16" s="486">
        <f t="shared" si="8"/>
        <v>21.667231533645822</v>
      </c>
      <c r="G16" s="485">
        <f>SUM(G6:G15)</f>
        <v>19</v>
      </c>
      <c r="H16" s="486">
        <f t="shared" si="0"/>
        <v>13.279916101266794</v>
      </c>
      <c r="I16" s="485">
        <f>SUM(I6:I15)</f>
        <v>12</v>
      </c>
      <c r="J16" s="486">
        <f t="shared" si="1"/>
        <v>8.3873154323790278</v>
      </c>
      <c r="K16" s="485">
        <f>SUM(K6:K15)</f>
        <v>21</v>
      </c>
      <c r="L16" s="486">
        <f t="shared" si="2"/>
        <v>14.677802006663297</v>
      </c>
      <c r="M16" s="485">
        <f>SUM(M6:M15)</f>
        <v>81</v>
      </c>
      <c r="N16" s="486">
        <f t="shared" si="3"/>
        <v>56.614379168558436</v>
      </c>
      <c r="O16" s="485">
        <f>SUM(O6:O15)</f>
        <v>6</v>
      </c>
      <c r="P16" s="486">
        <f t="shared" si="4"/>
        <v>4.1936577161895139</v>
      </c>
      <c r="Q16" s="485">
        <f>SUM(Q6:Q15)</f>
        <v>45</v>
      </c>
      <c r="R16" s="486">
        <f t="shared" si="5"/>
        <v>31.452432871421355</v>
      </c>
      <c r="S16" s="485">
        <f>SUM(S6:S15)</f>
        <v>36</v>
      </c>
      <c r="T16" s="486">
        <f t="shared" si="6"/>
        <v>25.161946297137085</v>
      </c>
      <c r="U16" s="485">
        <f>SUM(U6:U15)</f>
        <v>69</v>
      </c>
      <c r="V16" s="486">
        <f t="shared" si="7"/>
        <v>48.22706373617941</v>
      </c>
      <c r="W16" s="487"/>
      <c r="X16" s="487"/>
      <c r="Y16" s="480"/>
    </row>
    <row r="17" spans="1:25" ht="27.75" customHeight="1">
      <c r="A17" s="488" t="s">
        <v>179</v>
      </c>
      <c r="B17" s="476">
        <v>64603</v>
      </c>
      <c r="C17" s="477">
        <f>'[3]10_мес-21'!C17+'[3]ноя-21'!C17</f>
        <v>75</v>
      </c>
      <c r="D17" s="478">
        <f t="shared" si="8"/>
        <v>126.89039208705478</v>
      </c>
      <c r="E17" s="477">
        <f>'[3]10_мес-21'!E17+'[3]ноя-21'!E17</f>
        <v>9</v>
      </c>
      <c r="F17" s="478">
        <f t="shared" si="8"/>
        <v>15.226847050446574</v>
      </c>
      <c r="G17" s="477">
        <f>'[3]10_мес-21'!G17+'[3]ноя-21'!G17</f>
        <v>9</v>
      </c>
      <c r="H17" s="478">
        <f t="shared" si="0"/>
        <v>15.226847050446574</v>
      </c>
      <c r="I17" s="477">
        <f>'[3]10_мес-21'!I17+'[3]ноя-21'!I17</f>
        <v>4</v>
      </c>
      <c r="J17" s="478">
        <f t="shared" si="1"/>
        <v>6.7674875779762544</v>
      </c>
      <c r="K17" s="477">
        <f>'[3]10_мес-21'!K17+'[3]ноя-21'!K17</f>
        <v>2</v>
      </c>
      <c r="L17" s="478">
        <f t="shared" si="2"/>
        <v>3.3837437889881272</v>
      </c>
      <c r="M17" s="477">
        <f>'[3]10_мес-21'!M17+'[3]ноя-21'!M17</f>
        <v>13</v>
      </c>
      <c r="N17" s="478">
        <f t="shared" si="3"/>
        <v>21.99433462842283</v>
      </c>
      <c r="O17" s="477">
        <f>'[3]10_мес-21'!O17+'[3]ноя-21'!O17</f>
        <v>12</v>
      </c>
      <c r="P17" s="478">
        <f t="shared" si="4"/>
        <v>20.302462733928763</v>
      </c>
      <c r="Q17" s="477">
        <f>'[3]10_мес-21'!Q17+'[3]ноя-21'!Q17</f>
        <v>15</v>
      </c>
      <c r="R17" s="478">
        <f t="shared" si="5"/>
        <v>25.378078417410954</v>
      </c>
      <c r="S17" s="477">
        <f>'[3]10_мес-21'!S17+'[3]ноя-21'!S17</f>
        <v>11</v>
      </c>
      <c r="T17" s="478">
        <f t="shared" si="6"/>
        <v>18.6105908394347</v>
      </c>
      <c r="U17" s="477">
        <f>'[3]10_мес-21'!U17+'[3]ноя-21'!U17</f>
        <v>20</v>
      </c>
      <c r="V17" s="478">
        <f t="shared" si="7"/>
        <v>33.837437889881272</v>
      </c>
      <c r="W17" s="479"/>
      <c r="X17" s="482"/>
      <c r="Y17" s="480"/>
    </row>
    <row r="18" spans="1:25" s="495" customFormat="1" ht="43.5" customHeight="1" thickBot="1">
      <c r="A18" s="489" t="s">
        <v>180</v>
      </c>
      <c r="B18" s="490">
        <v>220982</v>
      </c>
      <c r="C18" s="491">
        <f>C16+C17</f>
        <v>340</v>
      </c>
      <c r="D18" s="486">
        <f t="shared" si="8"/>
        <v>168.1675430578056</v>
      </c>
      <c r="E18" s="491">
        <f>E16+E17</f>
        <v>40</v>
      </c>
      <c r="F18" s="486">
        <f t="shared" si="8"/>
        <v>19.784416830330073</v>
      </c>
      <c r="G18" s="491">
        <f>G16+G17</f>
        <v>28</v>
      </c>
      <c r="H18" s="486">
        <f t="shared" si="0"/>
        <v>13.849091781231049</v>
      </c>
      <c r="I18" s="491">
        <f>I16+I17</f>
        <v>16</v>
      </c>
      <c r="J18" s="486">
        <f t="shared" si="1"/>
        <v>7.9137667321320286</v>
      </c>
      <c r="K18" s="491">
        <f>K16+K17</f>
        <v>23</v>
      </c>
      <c r="L18" s="486">
        <f t="shared" si="2"/>
        <v>11.37603967743979</v>
      </c>
      <c r="M18" s="491">
        <f>M16+M17</f>
        <v>94</v>
      </c>
      <c r="N18" s="486">
        <f t="shared" si="3"/>
        <v>46.493379551275666</v>
      </c>
      <c r="O18" s="491">
        <f>O16+O17</f>
        <v>18</v>
      </c>
      <c r="P18" s="486">
        <f t="shared" si="4"/>
        <v>8.9029875736485309</v>
      </c>
      <c r="Q18" s="491">
        <f>Q16+Q17</f>
        <v>60</v>
      </c>
      <c r="R18" s="486">
        <f t="shared" si="5"/>
        <v>29.67662524549511</v>
      </c>
      <c r="S18" s="491">
        <f>S16+S17</f>
        <v>47</v>
      </c>
      <c r="T18" s="486">
        <f t="shared" si="6"/>
        <v>23.246689775637833</v>
      </c>
      <c r="U18" s="491">
        <f>U16+U17</f>
        <v>89</v>
      </c>
      <c r="V18" s="486">
        <f t="shared" si="7"/>
        <v>44.020327447484405</v>
      </c>
      <c r="W18" s="492"/>
      <c r="X18" s="493"/>
      <c r="Y18" s="494"/>
    </row>
    <row r="19" spans="1:25" ht="36.75" customHeight="1" thickBot="1">
      <c r="A19" s="496" t="s">
        <v>181</v>
      </c>
      <c r="B19" s="496"/>
      <c r="C19" s="496"/>
      <c r="D19" s="497"/>
      <c r="E19" s="498">
        <f>E18*100/$C18</f>
        <v>11.764705882352942</v>
      </c>
      <c r="F19" s="499"/>
      <c r="G19" s="500">
        <f>G18*100/E18</f>
        <v>70</v>
      </c>
      <c r="H19" s="501" t="s">
        <v>182</v>
      </c>
      <c r="I19" s="502">
        <f>I18*100/$C18</f>
        <v>4.7058823529411766</v>
      </c>
      <c r="J19" s="497"/>
      <c r="K19" s="498">
        <f>K18*100/$C18</f>
        <v>6.7647058823529411</v>
      </c>
      <c r="L19" s="497"/>
      <c r="M19" s="498">
        <f>M18*100/$C18</f>
        <v>27.647058823529413</v>
      </c>
      <c r="N19" s="497"/>
      <c r="O19" s="498">
        <f>O18*100/$C18</f>
        <v>5.2941176470588234</v>
      </c>
      <c r="P19" s="503"/>
      <c r="Q19" s="498">
        <f>Q18*100/$C18</f>
        <v>17.647058823529413</v>
      </c>
      <c r="R19" s="499"/>
      <c r="S19" s="500">
        <f>S18*100/Q18</f>
        <v>78.333333333333329</v>
      </c>
      <c r="T19" s="501" t="s">
        <v>183</v>
      </c>
      <c r="U19" s="502">
        <f>U18*100/$C18</f>
        <v>26.176470588235293</v>
      </c>
      <c r="V19" s="497"/>
      <c r="W19" s="480"/>
      <c r="X19" s="480"/>
      <c r="Y19" s="480"/>
    </row>
    <row r="20" spans="1:25" s="517" customFormat="1" ht="18" customHeight="1">
      <c r="A20" s="504" t="s">
        <v>184</v>
      </c>
      <c r="B20" s="505"/>
      <c r="C20" s="506">
        <v>311</v>
      </c>
      <c r="D20" s="507">
        <v>154.19999999999999</v>
      </c>
      <c r="E20" s="508">
        <v>39</v>
      </c>
      <c r="F20" s="509">
        <v>19.3</v>
      </c>
      <c r="G20" s="510">
        <v>38</v>
      </c>
      <c r="H20" s="511">
        <v>18.8</v>
      </c>
      <c r="I20" s="508">
        <v>27</v>
      </c>
      <c r="J20" s="507">
        <v>13.4</v>
      </c>
      <c r="K20" s="508">
        <v>35</v>
      </c>
      <c r="L20" s="507">
        <v>17.399999999999999</v>
      </c>
      <c r="M20" s="508">
        <v>87</v>
      </c>
      <c r="N20" s="507">
        <v>43.1</v>
      </c>
      <c r="O20" s="508">
        <v>13</v>
      </c>
      <c r="P20" s="507">
        <v>6.4</v>
      </c>
      <c r="Q20" s="508">
        <v>58</v>
      </c>
      <c r="R20" s="507">
        <v>28.8</v>
      </c>
      <c r="S20" s="512">
        <v>36</v>
      </c>
      <c r="T20" s="507">
        <v>17.899999999999999</v>
      </c>
      <c r="U20" s="513">
        <v>52</v>
      </c>
      <c r="V20" s="507">
        <v>25.8</v>
      </c>
      <c r="W20" s="514"/>
      <c r="X20" s="515"/>
      <c r="Y20" s="516"/>
    </row>
    <row r="21" spans="1:25" s="495" customFormat="1" ht="30.6" customHeight="1">
      <c r="A21" s="518" t="s">
        <v>185</v>
      </c>
      <c r="B21" s="519"/>
      <c r="C21" s="520">
        <f>C18-C20</f>
        <v>29</v>
      </c>
      <c r="D21" s="521">
        <f>D18/D20-100%</f>
        <v>9.0580694278895146E-2</v>
      </c>
      <c r="E21" s="520">
        <f>E18-E20</f>
        <v>1</v>
      </c>
      <c r="F21" s="521">
        <f>F18/F20-100%</f>
        <v>2.509931763368245E-2</v>
      </c>
      <c r="G21" s="520">
        <f>G18-G20</f>
        <v>-10</v>
      </c>
      <c r="H21" s="521">
        <f>H18/H20-100%</f>
        <v>-0.26334618184941228</v>
      </c>
      <c r="I21" s="520">
        <f>I18-I20</f>
        <v>-11</v>
      </c>
      <c r="J21" s="521">
        <f>J18/J20-100%</f>
        <v>-0.40942039312447553</v>
      </c>
      <c r="K21" s="520">
        <f>K18-K20</f>
        <v>-12</v>
      </c>
      <c r="L21" s="521">
        <f>L18/L20-100%</f>
        <v>-0.34620461623909249</v>
      </c>
      <c r="M21" s="520">
        <f>M18-M20</f>
        <v>7</v>
      </c>
      <c r="N21" s="521">
        <f>N18/N20-100%</f>
        <v>7.8732704205931814E-2</v>
      </c>
      <c r="O21" s="520">
        <f>O18-O20</f>
        <v>5</v>
      </c>
      <c r="P21" s="521">
        <f>P18/P20-100%</f>
        <v>0.39109180838258295</v>
      </c>
      <c r="Q21" s="520">
        <f>Q18-Q20</f>
        <v>2</v>
      </c>
      <c r="R21" s="521">
        <f>R18/R20-100%</f>
        <v>3.0438376579691395E-2</v>
      </c>
      <c r="S21" s="520">
        <f>S18-S20</f>
        <v>11</v>
      </c>
      <c r="T21" s="521">
        <f>T18/T20-100%</f>
        <v>0.29869775282892941</v>
      </c>
      <c r="U21" s="520">
        <f>U18-U20</f>
        <v>37</v>
      </c>
      <c r="V21" s="521">
        <f>V18/V20-100%</f>
        <v>0.70621424215055839</v>
      </c>
    </row>
    <row r="22" spans="1:25" s="517" customFormat="1" ht="18" customHeight="1">
      <c r="A22" s="504" t="s">
        <v>186</v>
      </c>
      <c r="B22" s="505"/>
      <c r="C22" s="506">
        <v>263</v>
      </c>
      <c r="D22" s="507">
        <v>131.1</v>
      </c>
      <c r="E22" s="508">
        <v>36</v>
      </c>
      <c r="F22" s="509">
        <v>17.899999999999999</v>
      </c>
      <c r="G22" s="510">
        <v>30</v>
      </c>
      <c r="H22" s="511">
        <v>15</v>
      </c>
      <c r="I22" s="508">
        <v>18</v>
      </c>
      <c r="J22" s="507">
        <v>9</v>
      </c>
      <c r="K22" s="508">
        <v>25</v>
      </c>
      <c r="L22" s="507">
        <v>12.5</v>
      </c>
      <c r="M22" s="508">
        <v>75</v>
      </c>
      <c r="N22" s="507">
        <v>37.4</v>
      </c>
      <c r="O22" s="508">
        <v>13</v>
      </c>
      <c r="P22" s="507">
        <v>6.5</v>
      </c>
      <c r="Q22" s="508">
        <v>34</v>
      </c>
      <c r="R22" s="507">
        <v>17</v>
      </c>
      <c r="S22" s="512">
        <v>23</v>
      </c>
      <c r="T22" s="507">
        <v>11.5</v>
      </c>
      <c r="U22" s="513">
        <v>62</v>
      </c>
      <c r="V22" s="507">
        <v>30.9</v>
      </c>
      <c r="W22" s="514"/>
      <c r="X22" s="515"/>
      <c r="Y22" s="516"/>
    </row>
    <row r="23" spans="1:25" s="517" customFormat="1" ht="19.7" customHeight="1">
      <c r="A23" s="522" t="s">
        <v>187</v>
      </c>
      <c r="B23" s="505"/>
      <c r="C23" s="506">
        <v>281</v>
      </c>
      <c r="D23" s="507">
        <v>140.5</v>
      </c>
      <c r="E23" s="508">
        <v>39</v>
      </c>
      <c r="F23" s="509">
        <v>19.5</v>
      </c>
      <c r="G23" s="510">
        <v>25</v>
      </c>
      <c r="H23" s="511">
        <v>12.5</v>
      </c>
      <c r="I23" s="508">
        <v>20</v>
      </c>
      <c r="J23" s="507">
        <v>10</v>
      </c>
      <c r="K23" s="508">
        <v>27</v>
      </c>
      <c r="L23" s="507">
        <v>13.5</v>
      </c>
      <c r="M23" s="508">
        <v>88</v>
      </c>
      <c r="N23" s="507">
        <v>44</v>
      </c>
      <c r="O23" s="508">
        <v>10</v>
      </c>
      <c r="P23" s="507">
        <v>5</v>
      </c>
      <c r="Q23" s="508">
        <v>38</v>
      </c>
      <c r="R23" s="507">
        <v>19</v>
      </c>
      <c r="S23" s="512">
        <v>24</v>
      </c>
      <c r="T23" s="507">
        <v>12</v>
      </c>
      <c r="U23" s="513">
        <v>59</v>
      </c>
      <c r="V23" s="507">
        <v>29.5</v>
      </c>
      <c r="W23" s="514"/>
      <c r="X23" s="515"/>
      <c r="Y23" s="516"/>
    </row>
    <row r="24" spans="1:25" s="531" customFormat="1" ht="19.7" customHeight="1">
      <c r="A24" s="523" t="s">
        <v>188</v>
      </c>
      <c r="B24" s="524"/>
      <c r="C24" s="525">
        <v>267</v>
      </c>
      <c r="D24" s="526">
        <v>124.1</v>
      </c>
      <c r="E24" s="525">
        <v>35</v>
      </c>
      <c r="F24" s="527">
        <v>17.600000000000001</v>
      </c>
      <c r="G24" s="528">
        <v>30</v>
      </c>
      <c r="H24" s="529">
        <v>15.1</v>
      </c>
      <c r="I24" s="525">
        <v>12</v>
      </c>
      <c r="J24" s="526">
        <v>6</v>
      </c>
      <c r="K24" s="525">
        <v>33</v>
      </c>
      <c r="L24" s="526">
        <v>16.600000000000001</v>
      </c>
      <c r="M24" s="525">
        <v>75</v>
      </c>
      <c r="N24" s="526">
        <v>37.700000000000003</v>
      </c>
      <c r="O24" s="525">
        <v>10</v>
      </c>
      <c r="P24" s="526">
        <v>5</v>
      </c>
      <c r="Q24" s="525">
        <v>55</v>
      </c>
      <c r="R24" s="527">
        <v>27.6</v>
      </c>
      <c r="S24" s="528">
        <v>27</v>
      </c>
      <c r="T24" s="529">
        <v>13.6</v>
      </c>
      <c r="U24" s="530">
        <v>47</v>
      </c>
      <c r="V24" s="526">
        <v>23.6</v>
      </c>
    </row>
    <row r="25" spans="1:25" ht="15">
      <c r="A25" s="532"/>
      <c r="B25" s="532"/>
      <c r="C25" s="532"/>
      <c r="D25" s="532"/>
      <c r="E25" s="532"/>
      <c r="F25" s="532"/>
      <c r="G25" s="532"/>
      <c r="H25" s="532"/>
      <c r="I25" s="532"/>
      <c r="J25" s="532"/>
      <c r="K25" s="532"/>
      <c r="L25" s="532"/>
      <c r="M25" s="532"/>
      <c r="N25" s="532"/>
      <c r="O25" s="532"/>
      <c r="P25" s="532"/>
      <c r="Q25" s="532"/>
      <c r="R25" s="532"/>
      <c r="S25" s="532"/>
      <c r="T25" s="532"/>
      <c r="U25" s="532"/>
      <c r="V25" s="532"/>
    </row>
  </sheetData>
  <mergeCells count="38">
    <mergeCell ref="A19:C19"/>
    <mergeCell ref="A20:B20"/>
    <mergeCell ref="A21:B21"/>
    <mergeCell ref="A22:B22"/>
    <mergeCell ref="A23:B23"/>
    <mergeCell ref="A24:B24"/>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P2"/>
    <mergeCell ref="A3:A5"/>
    <mergeCell ref="B3:B5"/>
    <mergeCell ref="C3:D3"/>
    <mergeCell ref="E3:F3"/>
    <mergeCell ref="G3:H3"/>
    <mergeCell ref="I3:J3"/>
    <mergeCell ref="K3:L3"/>
    <mergeCell ref="M3:N3"/>
  </mergeCells>
  <pageMargins left="0.70000000000000007" right="0.70000000000000007" top="0.75" bottom="0.75" header="0.30000000000000004" footer="0.30000000000000004"/>
  <pageSetup paperSize="9" scale="80"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8"/>
  <sheetViews>
    <sheetView showZeros="0" tabSelected="1" workbookViewId="0">
      <pane ySplit="5" topLeftCell="A6" activePane="bottomLeft" state="frozen"/>
      <selection pane="bottomLeft" activeCell="W18" sqref="W18"/>
    </sheetView>
  </sheetViews>
  <sheetFormatPr defaultColWidth="14.85546875" defaultRowHeight="12.75" customHeight="1"/>
  <cols>
    <col min="1" max="1" width="21.140625" style="535" customWidth="1"/>
    <col min="2" max="2" width="9" style="535" customWidth="1"/>
    <col min="3" max="3" width="6.28515625" style="535" customWidth="1"/>
    <col min="4" max="4" width="7" style="535" customWidth="1"/>
    <col min="5" max="5" width="6.28515625" style="535" customWidth="1"/>
    <col min="6" max="6" width="7" style="535" customWidth="1"/>
    <col min="7" max="7" width="6.28515625" style="535" customWidth="1"/>
    <col min="8" max="8" width="9.5703125" style="535" customWidth="1"/>
    <col min="9" max="9" width="6.28515625" style="535" customWidth="1"/>
    <col min="10" max="10" width="8.5703125" style="535" customWidth="1"/>
    <col min="11" max="11" width="6.28515625" style="535" customWidth="1"/>
    <col min="12" max="12" width="7.7109375" style="535" customWidth="1"/>
    <col min="13" max="13" width="6.28515625" style="535" customWidth="1"/>
    <col min="14" max="14" width="7" style="535" customWidth="1"/>
    <col min="15" max="15" width="6.28515625" style="535" customWidth="1"/>
    <col min="16" max="16" width="7" style="535" customWidth="1"/>
    <col min="17" max="17" width="6.28515625" style="535" customWidth="1"/>
    <col min="18" max="18" width="7" style="535" customWidth="1"/>
    <col min="19" max="19" width="6.28515625" style="535" customWidth="1"/>
    <col min="20" max="20" width="7.5703125" style="535" customWidth="1"/>
    <col min="21" max="21" width="6.28515625" style="535" customWidth="1"/>
    <col min="22" max="22" width="7.42578125" style="535" customWidth="1"/>
    <col min="23" max="27" width="9.7109375" style="535" customWidth="1"/>
    <col min="28" max="28" width="10.7109375" style="535" customWidth="1"/>
    <col min="29" max="259" width="9.7109375" style="535" customWidth="1"/>
    <col min="260" max="1026" width="9.7109375" style="439" customWidth="1"/>
    <col min="1027" max="1027" width="14.85546875" style="439" customWidth="1"/>
    <col min="1028" max="16384" width="14.85546875" style="439"/>
  </cols>
  <sheetData>
    <row r="1" spans="1:28" ht="42.75" customHeight="1">
      <c r="A1" s="533" t="s">
        <v>189</v>
      </c>
      <c r="B1" s="534"/>
      <c r="C1" s="534"/>
      <c r="D1" s="534"/>
      <c r="E1" s="534"/>
      <c r="F1" s="534"/>
      <c r="G1" s="534"/>
      <c r="H1" s="534"/>
      <c r="I1" s="534"/>
      <c r="J1" s="534"/>
      <c r="K1" s="534"/>
      <c r="L1" s="534"/>
      <c r="M1" s="534"/>
      <c r="N1" s="534"/>
      <c r="O1" s="534"/>
      <c r="P1" s="534"/>
      <c r="Q1" s="534"/>
      <c r="R1" s="534"/>
      <c r="S1" s="534"/>
      <c r="T1" s="534"/>
    </row>
    <row r="2" spans="1:28" ht="14.25" customHeight="1">
      <c r="A2" s="536"/>
      <c r="B2" s="536"/>
      <c r="C2" s="537"/>
      <c r="D2" s="537"/>
      <c r="E2" s="537"/>
      <c r="F2" s="537"/>
      <c r="G2" s="537"/>
      <c r="H2" s="537"/>
      <c r="I2" s="537"/>
      <c r="J2" s="537"/>
      <c r="K2" s="537"/>
      <c r="L2" s="537"/>
      <c r="M2" s="537"/>
      <c r="N2" s="537"/>
      <c r="O2" s="537"/>
      <c r="P2" s="537"/>
      <c r="Q2" s="537"/>
      <c r="R2" s="537"/>
      <c r="S2" s="537"/>
      <c r="T2" s="537"/>
    </row>
    <row r="3" spans="1:28" s="535" customFormat="1" ht="40.5" customHeight="1">
      <c r="A3" s="538" t="s">
        <v>154</v>
      </c>
      <c r="B3" s="539" t="s">
        <v>190</v>
      </c>
      <c r="C3" s="540" t="s">
        <v>156</v>
      </c>
      <c r="D3" s="540"/>
      <c r="E3" s="541" t="s">
        <v>157</v>
      </c>
      <c r="F3" s="541"/>
      <c r="G3" s="541" t="s">
        <v>191</v>
      </c>
      <c r="H3" s="541"/>
      <c r="I3" s="542" t="s">
        <v>159</v>
      </c>
      <c r="J3" s="542"/>
      <c r="K3" s="541" t="s">
        <v>160</v>
      </c>
      <c r="L3" s="541"/>
      <c r="M3" s="541" t="s">
        <v>161</v>
      </c>
      <c r="N3" s="541"/>
      <c r="O3" s="541" t="s">
        <v>192</v>
      </c>
      <c r="P3" s="541"/>
      <c r="Q3" s="541" t="s">
        <v>163</v>
      </c>
      <c r="R3" s="541"/>
      <c r="S3" s="541"/>
      <c r="T3" s="543"/>
      <c r="U3" s="544" t="s">
        <v>164</v>
      </c>
      <c r="V3" s="544"/>
      <c r="W3" s="545"/>
      <c r="X3" s="545"/>
    </row>
    <row r="4" spans="1:28" ht="21" customHeight="1">
      <c r="A4" s="538"/>
      <c r="B4" s="546"/>
      <c r="C4" s="547" t="s">
        <v>91</v>
      </c>
      <c r="D4" s="548" t="s">
        <v>165</v>
      </c>
      <c r="E4" s="549" t="s">
        <v>91</v>
      </c>
      <c r="F4" s="548" t="s">
        <v>165</v>
      </c>
      <c r="G4" s="549" t="s">
        <v>91</v>
      </c>
      <c r="H4" s="548" t="s">
        <v>165</v>
      </c>
      <c r="I4" s="549" t="s">
        <v>91</v>
      </c>
      <c r="J4" s="548" t="s">
        <v>165</v>
      </c>
      <c r="K4" s="549" t="s">
        <v>91</v>
      </c>
      <c r="L4" s="548" t="s">
        <v>165</v>
      </c>
      <c r="M4" s="550" t="s">
        <v>91</v>
      </c>
      <c r="N4" s="548" t="s">
        <v>165</v>
      </c>
      <c r="O4" s="549" t="s">
        <v>91</v>
      </c>
      <c r="P4" s="548" t="s">
        <v>165</v>
      </c>
      <c r="Q4" s="551" t="s">
        <v>91</v>
      </c>
      <c r="R4" s="548" t="s">
        <v>165</v>
      </c>
      <c r="S4" s="541" t="s">
        <v>166</v>
      </c>
      <c r="T4" s="543"/>
      <c r="U4" s="552" t="s">
        <v>91</v>
      </c>
      <c r="V4" s="553" t="s">
        <v>165</v>
      </c>
      <c r="W4" s="545"/>
      <c r="X4" s="545"/>
      <c r="AB4" s="554"/>
    </row>
    <row r="5" spans="1:28" ht="21.75" customHeight="1">
      <c r="A5" s="538"/>
      <c r="B5" s="546"/>
      <c r="C5" s="547"/>
      <c r="D5" s="548"/>
      <c r="E5" s="549"/>
      <c r="F5" s="548"/>
      <c r="G5" s="549"/>
      <c r="H5" s="548"/>
      <c r="I5" s="549"/>
      <c r="J5" s="548"/>
      <c r="K5" s="549"/>
      <c r="L5" s="548"/>
      <c r="M5" s="550"/>
      <c r="N5" s="548"/>
      <c r="O5" s="549"/>
      <c r="P5" s="548"/>
      <c r="Q5" s="551"/>
      <c r="R5" s="548"/>
      <c r="S5" s="555" t="s">
        <v>91</v>
      </c>
      <c r="T5" s="556" t="s">
        <v>167</v>
      </c>
      <c r="U5" s="552"/>
      <c r="V5" s="553"/>
      <c r="W5" s="545"/>
      <c r="X5" s="545"/>
      <c r="AB5" s="554"/>
    </row>
    <row r="6" spans="1:28" ht="21.75" customHeight="1">
      <c r="A6" s="557" t="s">
        <v>168</v>
      </c>
      <c r="B6" s="558">
        <v>19121</v>
      </c>
      <c r="C6" s="559">
        <f>'[3]10_мес_тр-20'!C6+'[3]ноя-тр'!C6</f>
        <v>31</v>
      </c>
      <c r="D6" s="560">
        <f>C6*100000/$B6*1.093</f>
        <v>177.20307515297316</v>
      </c>
      <c r="E6" s="559">
        <f>'[3]10_мес_тр-20'!E6+'[3]ноя-тр'!E6</f>
        <v>2</v>
      </c>
      <c r="F6" s="560">
        <f>E6*100000/$B6*1.093</f>
        <v>11.43245646148214</v>
      </c>
      <c r="G6" s="559">
        <f>'[3]10_мес_тр-20'!G6+'[3]ноя-тр'!G6</f>
        <v>1</v>
      </c>
      <c r="H6" s="560">
        <f>G6*100000/$B6*1.093</f>
        <v>5.7162282307410699</v>
      </c>
      <c r="I6" s="559">
        <f>'[3]10_мес_тр-20'!I6+'[3]ноя-тр'!I6</f>
        <v>1</v>
      </c>
      <c r="J6" s="560">
        <f>I6*100000/$B6*1.093</f>
        <v>5.7162282307410699</v>
      </c>
      <c r="K6" s="559">
        <f>'[3]10_мес_тр-20'!K6+'[3]ноя-тр'!K6</f>
        <v>4</v>
      </c>
      <c r="L6" s="560">
        <f>K6*100000/$B6*1.093</f>
        <v>22.86491292296428</v>
      </c>
      <c r="M6" s="559">
        <f>'[3]10_мес_тр-20'!M6+'[3]ноя-тр'!M6</f>
        <v>11</v>
      </c>
      <c r="N6" s="560">
        <f>M6*100000/$B6*1.093</f>
        <v>62.878510538151772</v>
      </c>
      <c r="O6" s="559">
        <f>'[3]10_мес_тр-20'!O6+'[3]ноя-тр'!O6</f>
        <v>0</v>
      </c>
      <c r="P6" s="560">
        <f>O6*100000/$B6*1.093</f>
        <v>0</v>
      </c>
      <c r="Q6" s="559">
        <f>'[3]10_мес_тр-20'!Q6+'[3]ноя-тр'!Q6</f>
        <v>10</v>
      </c>
      <c r="R6" s="560">
        <f>Q6*100000/$B6*1.093</f>
        <v>57.162282307410699</v>
      </c>
      <c r="S6" s="559">
        <f>'[3]10_мес_тр-20'!S6+'[3]ноя-тр'!S6</f>
        <v>6</v>
      </c>
      <c r="T6" s="560">
        <f>S6*100000/$B6*1.093</f>
        <v>34.297369384446419</v>
      </c>
      <c r="U6" s="561">
        <f>C6-E6-I6-K6-M6-O6-Q6</f>
        <v>3</v>
      </c>
      <c r="V6" s="560">
        <f>U6*100000/$B6*1.093</f>
        <v>17.14868469222321</v>
      </c>
      <c r="W6" s="562"/>
      <c r="X6" s="563"/>
    </row>
    <row r="7" spans="1:28" ht="21.75" customHeight="1">
      <c r="A7" s="564" t="s">
        <v>169</v>
      </c>
      <c r="B7" s="558">
        <v>4204</v>
      </c>
      <c r="C7" s="559">
        <f>'[3]10_мес_тр-20'!C7+'[3]ноя-тр'!C7</f>
        <v>13</v>
      </c>
      <c r="D7" s="560">
        <f t="shared" ref="D7:D18" si="0">C7*100000/$B7*1.093</f>
        <v>337.98763082778305</v>
      </c>
      <c r="E7" s="559">
        <f>'[3]10_мес_тр-20'!E7+'[3]ноя-тр'!E7</f>
        <v>2</v>
      </c>
      <c r="F7" s="560">
        <f t="shared" ref="F7:F18" si="1">E7*100000/$B7*1.093</f>
        <v>51.998097050428164</v>
      </c>
      <c r="G7" s="559">
        <f>'[3]10_мес_тр-20'!G7+'[3]ноя-тр'!G7</f>
        <v>2</v>
      </c>
      <c r="H7" s="560">
        <f t="shared" ref="H7:H18" si="2">G7*100000/$B7*1.093</f>
        <v>51.998097050428164</v>
      </c>
      <c r="I7" s="559">
        <f>'[3]10_мес_тр-20'!I7+'[3]ноя-тр'!I7</f>
        <v>0</v>
      </c>
      <c r="J7" s="560">
        <f t="shared" ref="J7:J18" si="3">I7*100000/$B7*1.093</f>
        <v>0</v>
      </c>
      <c r="K7" s="559">
        <f>'[3]10_мес_тр-20'!K7+'[3]ноя-тр'!K7</f>
        <v>1</v>
      </c>
      <c r="L7" s="560">
        <f t="shared" ref="L7:L18" si="4">K7*100000/$B7*1.093</f>
        <v>25.999048525214082</v>
      </c>
      <c r="M7" s="559">
        <f>'[3]10_мес_тр-20'!M7+'[3]ноя-тр'!M7</f>
        <v>4</v>
      </c>
      <c r="N7" s="560">
        <f t="shared" ref="N7:N18" si="5">M7*100000/$B7*1.093</f>
        <v>103.99619410085633</v>
      </c>
      <c r="O7" s="559">
        <f>'[3]10_мес_тр-20'!O7+'[3]ноя-тр'!O7</f>
        <v>0</v>
      </c>
      <c r="P7" s="560">
        <f t="shared" ref="P7:P18" si="6">O7*100000/$B7*1.093</f>
        <v>0</v>
      </c>
      <c r="Q7" s="559">
        <f>'[3]10_мес_тр-20'!Q7+'[3]ноя-тр'!Q7</f>
        <v>4</v>
      </c>
      <c r="R7" s="560">
        <f t="shared" ref="R7:R18" si="7">Q7*100000/$B7*1.093</f>
        <v>103.99619410085633</v>
      </c>
      <c r="S7" s="559">
        <f>'[3]10_мес_тр-20'!S7+'[3]ноя-тр'!S7</f>
        <v>3</v>
      </c>
      <c r="T7" s="560">
        <f t="shared" ref="T7:T18" si="8">S7*100000/$B7*1.093</f>
        <v>77.997145575642236</v>
      </c>
      <c r="U7" s="561">
        <f t="shared" ref="U7:U15" si="9">C7-E7-I7-K7-M7-O7-Q7</f>
        <v>2</v>
      </c>
      <c r="V7" s="560">
        <f t="shared" ref="V7:V18" si="10">U7*100000/$B7*1.093</f>
        <v>51.998097050428164</v>
      </c>
      <c r="W7" s="562"/>
      <c r="X7" s="563"/>
    </row>
    <row r="8" spans="1:28" ht="21.75" customHeight="1">
      <c r="A8" s="564" t="s">
        <v>170</v>
      </c>
      <c r="B8" s="558">
        <v>6347</v>
      </c>
      <c r="C8" s="559">
        <f>'[3]10_мес_тр-20'!C8+'[3]ноя-тр'!C8</f>
        <v>16</v>
      </c>
      <c r="D8" s="560">
        <f t="shared" si="0"/>
        <v>275.53174728218056</v>
      </c>
      <c r="E8" s="559">
        <f>'[3]10_мес_тр-20'!E8+'[3]ноя-тр'!E8</f>
        <v>2</v>
      </c>
      <c r="F8" s="560">
        <f t="shared" si="1"/>
        <v>34.44146841027257</v>
      </c>
      <c r="G8" s="559">
        <f>'[3]10_мес_тр-20'!G8+'[3]ноя-тр'!G8</f>
        <v>0</v>
      </c>
      <c r="H8" s="560">
        <f t="shared" si="2"/>
        <v>0</v>
      </c>
      <c r="I8" s="559">
        <f>'[3]10_мес_тр-20'!I8+'[3]ноя-тр'!I8</f>
        <v>1</v>
      </c>
      <c r="J8" s="560">
        <f t="shared" si="3"/>
        <v>17.220734205136285</v>
      </c>
      <c r="K8" s="559">
        <f>'[3]10_мес_тр-20'!K8+'[3]ноя-тр'!K8</f>
        <v>0</v>
      </c>
      <c r="L8" s="560">
        <f t="shared" si="4"/>
        <v>0</v>
      </c>
      <c r="M8" s="559">
        <f>'[3]10_мес_тр-20'!M8+'[3]ноя-тр'!M8</f>
        <v>5</v>
      </c>
      <c r="N8" s="560">
        <f t="shared" si="5"/>
        <v>86.103671025681422</v>
      </c>
      <c r="O8" s="559">
        <f>'[3]10_мес_тр-20'!O8+'[3]ноя-тр'!O8</f>
        <v>0</v>
      </c>
      <c r="P8" s="560">
        <f t="shared" si="6"/>
        <v>0</v>
      </c>
      <c r="Q8" s="559">
        <f>'[3]10_мес_тр-20'!Q8+'[3]ноя-тр'!Q8</f>
        <v>3</v>
      </c>
      <c r="R8" s="560">
        <f t="shared" si="7"/>
        <v>51.662202615408859</v>
      </c>
      <c r="S8" s="559">
        <f>'[3]10_мес_тр-20'!S8+'[3]ноя-тр'!S8</f>
        <v>2</v>
      </c>
      <c r="T8" s="560">
        <f t="shared" si="8"/>
        <v>34.44146841027257</v>
      </c>
      <c r="U8" s="561">
        <f t="shared" si="9"/>
        <v>5</v>
      </c>
      <c r="V8" s="560">
        <f t="shared" si="10"/>
        <v>86.103671025681422</v>
      </c>
      <c r="W8" s="562"/>
      <c r="X8" s="563"/>
    </row>
    <row r="9" spans="1:28" ht="21.75" customHeight="1">
      <c r="A9" s="564" t="s">
        <v>171</v>
      </c>
      <c r="B9" s="558">
        <v>6973</v>
      </c>
      <c r="C9" s="559">
        <f>'[3]10_мес_тр-20'!C9+'[3]ноя-тр'!C9</f>
        <v>12</v>
      </c>
      <c r="D9" s="560">
        <f t="shared" si="0"/>
        <v>188.0969453606769</v>
      </c>
      <c r="E9" s="559">
        <f>'[3]10_мес_тр-20'!E9+'[3]ноя-тр'!E9</f>
        <v>0</v>
      </c>
      <c r="F9" s="560">
        <f t="shared" si="1"/>
        <v>0</v>
      </c>
      <c r="G9" s="559">
        <f>'[3]10_мес_тр-20'!G9+'[3]ноя-тр'!G9</f>
        <v>0</v>
      </c>
      <c r="H9" s="560">
        <f t="shared" si="2"/>
        <v>0</v>
      </c>
      <c r="I9" s="559">
        <f>'[3]10_мес_тр-20'!I9+'[3]ноя-тр'!I9</f>
        <v>1</v>
      </c>
      <c r="J9" s="560">
        <f t="shared" si="3"/>
        <v>15.674745446723074</v>
      </c>
      <c r="K9" s="559">
        <f>'[3]10_мес_тр-20'!K9+'[3]ноя-тр'!K9</f>
        <v>2</v>
      </c>
      <c r="L9" s="560">
        <f t="shared" si="4"/>
        <v>31.349490893446148</v>
      </c>
      <c r="M9" s="559">
        <f>'[3]10_мес_тр-20'!M9+'[3]ноя-тр'!M9</f>
        <v>4</v>
      </c>
      <c r="N9" s="560">
        <f t="shared" si="5"/>
        <v>62.698981786892297</v>
      </c>
      <c r="O9" s="559">
        <f>'[3]10_мес_тр-20'!O9+'[3]ноя-тр'!O9</f>
        <v>0</v>
      </c>
      <c r="P9" s="560">
        <f t="shared" si="6"/>
        <v>0</v>
      </c>
      <c r="Q9" s="559">
        <f>'[3]10_мес_тр-20'!Q9+'[3]ноя-тр'!Q9</f>
        <v>1</v>
      </c>
      <c r="R9" s="560">
        <f t="shared" si="7"/>
        <v>15.674745446723074</v>
      </c>
      <c r="S9" s="559">
        <f>'[3]10_мес_тр-20'!S9+'[3]ноя-тр'!S9</f>
        <v>0</v>
      </c>
      <c r="T9" s="560">
        <f t="shared" si="8"/>
        <v>0</v>
      </c>
      <c r="U9" s="561">
        <f t="shared" si="9"/>
        <v>4</v>
      </c>
      <c r="V9" s="560">
        <f t="shared" si="10"/>
        <v>62.698981786892297</v>
      </c>
      <c r="W9" s="562"/>
      <c r="X9" s="563"/>
    </row>
    <row r="10" spans="1:28" ht="21.75" customHeight="1">
      <c r="A10" s="564" t="s">
        <v>172</v>
      </c>
      <c r="B10" s="558">
        <v>7188</v>
      </c>
      <c r="C10" s="559">
        <f>'[3]10_мес_тр-20'!C10+'[3]ноя-тр'!C10</f>
        <v>18</v>
      </c>
      <c r="D10" s="560">
        <f t="shared" si="0"/>
        <v>273.70617696160264</v>
      </c>
      <c r="E10" s="559">
        <f>'[3]10_мес_тр-20'!E10+'[3]ноя-тр'!E10</f>
        <v>4</v>
      </c>
      <c r="F10" s="560">
        <f t="shared" si="1"/>
        <v>60.823594880356147</v>
      </c>
      <c r="G10" s="559">
        <f>'[3]10_мес_тр-20'!G10+'[3]ноя-тр'!G10</f>
        <v>2</v>
      </c>
      <c r="H10" s="560">
        <f t="shared" si="2"/>
        <v>30.411797440178074</v>
      </c>
      <c r="I10" s="559">
        <f>'[3]10_мес_тр-20'!I10+'[3]ноя-тр'!I10</f>
        <v>1</v>
      </c>
      <c r="J10" s="560">
        <f t="shared" si="3"/>
        <v>15.205898720089037</v>
      </c>
      <c r="K10" s="559">
        <f>'[3]10_мес_тр-20'!K10+'[3]ноя-тр'!K10</f>
        <v>1</v>
      </c>
      <c r="L10" s="560">
        <f t="shared" si="4"/>
        <v>15.205898720089037</v>
      </c>
      <c r="M10" s="559">
        <f>'[3]10_мес_тр-20'!M10+'[3]ноя-тр'!M10</f>
        <v>6</v>
      </c>
      <c r="N10" s="560">
        <f t="shared" si="5"/>
        <v>91.235392320534217</v>
      </c>
      <c r="O10" s="559">
        <f>'[3]10_мес_тр-20'!O10+'[3]ноя-тр'!O10</f>
        <v>0</v>
      </c>
      <c r="P10" s="560">
        <f t="shared" si="6"/>
        <v>0</v>
      </c>
      <c r="Q10" s="559">
        <f>'[3]10_мес_тр-20'!Q10+'[3]ноя-тр'!Q10</f>
        <v>2</v>
      </c>
      <c r="R10" s="560">
        <f t="shared" si="7"/>
        <v>30.411797440178074</v>
      </c>
      <c r="S10" s="559">
        <f>'[3]10_мес_тр-20'!S10+'[3]ноя-тр'!S10</f>
        <v>2</v>
      </c>
      <c r="T10" s="560">
        <f t="shared" si="8"/>
        <v>30.411797440178074</v>
      </c>
      <c r="U10" s="561">
        <f t="shared" si="9"/>
        <v>4</v>
      </c>
      <c r="V10" s="560">
        <f t="shared" si="10"/>
        <v>60.823594880356147</v>
      </c>
      <c r="W10" s="562"/>
      <c r="X10" s="563"/>
    </row>
    <row r="11" spans="1:28" ht="21.75" customHeight="1">
      <c r="A11" s="564" t="s">
        <v>173</v>
      </c>
      <c r="B11" s="558">
        <v>6127</v>
      </c>
      <c r="C11" s="559">
        <f>'[3]10_мес_тр-20'!C11+'[3]ноя-тр'!C11</f>
        <v>13</v>
      </c>
      <c r="D11" s="560">
        <f t="shared" si="0"/>
        <v>231.90794842500409</v>
      </c>
      <c r="E11" s="559">
        <f>'[3]10_мес_тр-20'!E11+'[3]ноя-тр'!E11</f>
        <v>2</v>
      </c>
      <c r="F11" s="560">
        <f t="shared" si="1"/>
        <v>35.67814591153909</v>
      </c>
      <c r="G11" s="559">
        <f>'[3]10_мес_тр-20'!G11+'[3]ноя-тр'!G11</f>
        <v>2</v>
      </c>
      <c r="H11" s="560">
        <f t="shared" si="2"/>
        <v>35.67814591153909</v>
      </c>
      <c r="I11" s="559">
        <f>'[3]10_мес_тр-20'!I11+'[3]ноя-тр'!I11</f>
        <v>0</v>
      </c>
      <c r="J11" s="560">
        <f t="shared" si="3"/>
        <v>0</v>
      </c>
      <c r="K11" s="559">
        <f>'[3]10_мес_тр-20'!K11+'[3]ноя-тр'!K11</f>
        <v>0</v>
      </c>
      <c r="L11" s="560">
        <f t="shared" si="4"/>
        <v>0</v>
      </c>
      <c r="M11" s="559">
        <f>'[3]10_мес_тр-20'!M11+'[3]ноя-тр'!M11</f>
        <v>4</v>
      </c>
      <c r="N11" s="560">
        <f t="shared" si="5"/>
        <v>71.35629182307818</v>
      </c>
      <c r="O11" s="559">
        <f>'[3]10_мес_тр-20'!O11+'[3]ноя-тр'!O11</f>
        <v>0</v>
      </c>
      <c r="P11" s="560">
        <f t="shared" si="6"/>
        <v>0</v>
      </c>
      <c r="Q11" s="559">
        <f>'[3]10_мес_тр-20'!Q11+'[3]ноя-тр'!Q11</f>
        <v>2</v>
      </c>
      <c r="R11" s="560">
        <f t="shared" si="7"/>
        <v>35.67814591153909</v>
      </c>
      <c r="S11" s="559">
        <f>'[3]10_мес_тр-20'!S11+'[3]ноя-тр'!S11</f>
        <v>1</v>
      </c>
      <c r="T11" s="560">
        <f t="shared" si="8"/>
        <v>17.839072955769545</v>
      </c>
      <c r="U11" s="561">
        <f t="shared" si="9"/>
        <v>5</v>
      </c>
      <c r="V11" s="560">
        <f t="shared" si="10"/>
        <v>89.195364778847733</v>
      </c>
      <c r="W11" s="562"/>
      <c r="X11" s="563"/>
    </row>
    <row r="12" spans="1:28" ht="21.75" customHeight="1">
      <c r="A12" s="564" t="s">
        <v>174</v>
      </c>
      <c r="B12" s="558">
        <v>10249</v>
      </c>
      <c r="C12" s="559">
        <f>'[3]10_мес_тр-20'!C12+'[3]ноя-тр'!C12</f>
        <v>29</v>
      </c>
      <c r="D12" s="560">
        <f t="shared" si="0"/>
        <v>309.26919699482875</v>
      </c>
      <c r="E12" s="559">
        <f>'[3]10_мес_тр-20'!E12+'[3]ноя-тр'!E12</f>
        <v>10</v>
      </c>
      <c r="F12" s="560">
        <f t="shared" si="1"/>
        <v>106.64455068787198</v>
      </c>
      <c r="G12" s="559">
        <f>'[3]10_мес_тр-20'!G12+'[3]ноя-тр'!G12</f>
        <v>5</v>
      </c>
      <c r="H12" s="560">
        <f t="shared" si="2"/>
        <v>53.322275343935992</v>
      </c>
      <c r="I12" s="559">
        <f>'[3]10_мес_тр-20'!I12+'[3]ноя-тр'!I12</f>
        <v>1</v>
      </c>
      <c r="J12" s="560">
        <f t="shared" si="3"/>
        <v>10.664455068787198</v>
      </c>
      <c r="K12" s="559">
        <f>'[3]10_мес_тр-20'!K12+'[3]ноя-тр'!K12</f>
        <v>2</v>
      </c>
      <c r="L12" s="560">
        <f t="shared" si="4"/>
        <v>21.328910137574397</v>
      </c>
      <c r="M12" s="559">
        <f>'[3]10_мес_тр-20'!M12+'[3]ноя-тр'!M12</f>
        <v>5</v>
      </c>
      <c r="N12" s="560">
        <f t="shared" si="5"/>
        <v>53.322275343935992</v>
      </c>
      <c r="O12" s="559">
        <f>'[3]10_мес_тр-20'!O12+'[3]ноя-тр'!O12</f>
        <v>1</v>
      </c>
      <c r="P12" s="560">
        <f t="shared" si="6"/>
        <v>10.664455068787198</v>
      </c>
      <c r="Q12" s="559">
        <f>'[3]10_мес_тр-20'!Q12+'[3]ноя-тр'!Q12</f>
        <v>4</v>
      </c>
      <c r="R12" s="560">
        <f t="shared" si="7"/>
        <v>42.657820275148794</v>
      </c>
      <c r="S12" s="559">
        <f>'[3]10_мес_тр-20'!S12+'[3]ноя-тр'!S12</f>
        <v>4</v>
      </c>
      <c r="T12" s="560">
        <f t="shared" si="8"/>
        <v>42.657820275148794</v>
      </c>
      <c r="U12" s="561">
        <f t="shared" si="9"/>
        <v>6</v>
      </c>
      <c r="V12" s="560">
        <f t="shared" si="10"/>
        <v>63.98673041272319</v>
      </c>
      <c r="W12" s="562"/>
      <c r="X12" s="563"/>
    </row>
    <row r="13" spans="1:28" ht="21.75" customHeight="1">
      <c r="A13" s="564" t="s">
        <v>175</v>
      </c>
      <c r="B13" s="558">
        <v>7422</v>
      </c>
      <c r="C13" s="559">
        <f>'[3]10_мес_тр-20'!C13+'[3]ноя-тр'!C13</f>
        <v>25</v>
      </c>
      <c r="D13" s="560">
        <f t="shared" si="0"/>
        <v>368.16222042576129</v>
      </c>
      <c r="E13" s="559">
        <f>'[3]10_мес_тр-20'!E13+'[3]ноя-тр'!E13</f>
        <v>2</v>
      </c>
      <c r="F13" s="560">
        <f t="shared" si="1"/>
        <v>29.4529776340609</v>
      </c>
      <c r="G13" s="559">
        <f>'[3]10_мес_тр-20'!G13+'[3]ноя-тр'!G13</f>
        <v>2</v>
      </c>
      <c r="H13" s="560">
        <f t="shared" si="2"/>
        <v>29.4529776340609</v>
      </c>
      <c r="I13" s="559">
        <f>'[3]10_мес_тр-20'!I13+'[3]ноя-тр'!I13</f>
        <v>0</v>
      </c>
      <c r="J13" s="560">
        <f t="shared" si="3"/>
        <v>0</v>
      </c>
      <c r="K13" s="559">
        <f>'[3]10_мес_тр-20'!K13+'[3]ноя-тр'!K13</f>
        <v>2</v>
      </c>
      <c r="L13" s="560">
        <f t="shared" si="4"/>
        <v>29.4529776340609</v>
      </c>
      <c r="M13" s="559">
        <f>'[3]10_мес_тр-20'!M13+'[3]ноя-тр'!M13</f>
        <v>9</v>
      </c>
      <c r="N13" s="560">
        <f t="shared" si="5"/>
        <v>132.53839935327406</v>
      </c>
      <c r="O13" s="559">
        <f>'[3]10_мес_тр-20'!O13+'[3]ноя-тр'!O13</f>
        <v>0</v>
      </c>
      <c r="P13" s="560">
        <f t="shared" si="6"/>
        <v>0</v>
      </c>
      <c r="Q13" s="559">
        <f>'[3]10_мес_тр-20'!Q13+'[3]ноя-тр'!Q13</f>
        <v>5</v>
      </c>
      <c r="R13" s="560">
        <f t="shared" si="7"/>
        <v>73.632444085152244</v>
      </c>
      <c r="S13" s="559">
        <f>'[3]10_мес_тр-20'!S13+'[3]ноя-тр'!S13</f>
        <v>4</v>
      </c>
      <c r="T13" s="560">
        <f t="shared" si="8"/>
        <v>58.905955268121801</v>
      </c>
      <c r="U13" s="561">
        <f t="shared" si="9"/>
        <v>7</v>
      </c>
      <c r="V13" s="560">
        <f t="shared" si="10"/>
        <v>103.08542171921314</v>
      </c>
      <c r="W13" s="562"/>
      <c r="X13" s="563"/>
    </row>
    <row r="14" spans="1:28" ht="21.75" customHeight="1">
      <c r="A14" s="564" t="s">
        <v>176</v>
      </c>
      <c r="B14" s="558">
        <v>8523</v>
      </c>
      <c r="C14" s="559">
        <f>'[3]10_мес_тр-20'!C14+'[3]ноя-тр'!C14</f>
        <v>29</v>
      </c>
      <c r="D14" s="560">
        <f t="shared" si="0"/>
        <v>371.8995658805585</v>
      </c>
      <c r="E14" s="559">
        <f>'[3]10_мес_тр-20'!E14+'[3]ноя-тр'!E14</f>
        <v>1</v>
      </c>
      <c r="F14" s="560">
        <f t="shared" si="1"/>
        <v>12.824122961398569</v>
      </c>
      <c r="G14" s="559">
        <f>'[3]10_мес_тр-20'!G14+'[3]ноя-тр'!G14</f>
        <v>1</v>
      </c>
      <c r="H14" s="560">
        <f t="shared" si="2"/>
        <v>12.824122961398569</v>
      </c>
      <c r="I14" s="559">
        <f>'[3]10_мес_тр-20'!I14+'[3]ноя-тр'!I14</f>
        <v>0</v>
      </c>
      <c r="J14" s="560">
        <f t="shared" si="3"/>
        <v>0</v>
      </c>
      <c r="K14" s="559">
        <f>'[3]10_мес_тр-20'!K14+'[3]ноя-тр'!K14</f>
        <v>5</v>
      </c>
      <c r="L14" s="560">
        <f t="shared" si="4"/>
        <v>64.120614806992833</v>
      </c>
      <c r="M14" s="559">
        <f>'[3]10_мес_тр-20'!M14+'[3]ноя-тр'!M14</f>
        <v>12</v>
      </c>
      <c r="N14" s="560">
        <f t="shared" si="5"/>
        <v>153.88947553678281</v>
      </c>
      <c r="O14" s="559">
        <f>'[3]10_мес_тр-20'!O14+'[3]ноя-тр'!O14</f>
        <v>1</v>
      </c>
      <c r="P14" s="560">
        <f t="shared" si="6"/>
        <v>12.824122961398569</v>
      </c>
      <c r="Q14" s="559">
        <f>'[3]10_мес_тр-20'!Q14+'[3]ноя-тр'!Q14</f>
        <v>2</v>
      </c>
      <c r="R14" s="560">
        <f t="shared" si="7"/>
        <v>25.648245922797138</v>
      </c>
      <c r="S14" s="559">
        <f>'[3]10_мес_тр-20'!S14+'[3]ноя-тр'!S14</f>
        <v>1</v>
      </c>
      <c r="T14" s="560">
        <f t="shared" si="8"/>
        <v>12.824122961398569</v>
      </c>
      <c r="U14" s="561">
        <f t="shared" si="9"/>
        <v>8</v>
      </c>
      <c r="V14" s="560">
        <f t="shared" si="10"/>
        <v>102.59298369118855</v>
      </c>
      <c r="W14" s="562"/>
      <c r="X14" s="563"/>
    </row>
    <row r="15" spans="1:28" ht="21.75" customHeight="1">
      <c r="A15" s="564" t="s">
        <v>177</v>
      </c>
      <c r="B15" s="558">
        <v>5567</v>
      </c>
      <c r="C15" s="559">
        <f>'[3]10_мес_тр-20'!C15+'[3]ноя-тр'!C15</f>
        <v>8</v>
      </c>
      <c r="D15" s="560">
        <f t="shared" si="0"/>
        <v>157.0684390156278</v>
      </c>
      <c r="E15" s="559">
        <f>'[3]10_мес_тр-20'!E15+'[3]ноя-тр'!E15</f>
        <v>1</v>
      </c>
      <c r="F15" s="560">
        <f t="shared" si="1"/>
        <v>19.633554876953475</v>
      </c>
      <c r="G15" s="559">
        <f>'[3]10_мес_тр-20'!G15+'[3]ноя-тр'!G15</f>
        <v>1</v>
      </c>
      <c r="H15" s="560">
        <f t="shared" si="2"/>
        <v>19.633554876953475</v>
      </c>
      <c r="I15" s="559">
        <f>'[3]10_мес_тр-20'!I15+'[3]ноя-тр'!I15</f>
        <v>0</v>
      </c>
      <c r="J15" s="560">
        <f t="shared" si="3"/>
        <v>0</v>
      </c>
      <c r="K15" s="559">
        <f>'[3]10_мес_тр-20'!K15+'[3]ноя-тр'!K15</f>
        <v>0</v>
      </c>
      <c r="L15" s="560">
        <f t="shared" si="4"/>
        <v>0</v>
      </c>
      <c r="M15" s="559">
        <f>'[3]10_мес_тр-20'!M15+'[3]ноя-тр'!M15</f>
        <v>4</v>
      </c>
      <c r="N15" s="560">
        <f t="shared" si="5"/>
        <v>78.534219507813901</v>
      </c>
      <c r="O15" s="559">
        <f>'[3]10_мес_тр-20'!O15+'[3]ноя-тр'!O15</f>
        <v>0</v>
      </c>
      <c r="P15" s="560">
        <f t="shared" si="6"/>
        <v>0</v>
      </c>
      <c r="Q15" s="559">
        <f>'[3]10_мес_тр-20'!Q15+'[3]ноя-тр'!Q15</f>
        <v>2</v>
      </c>
      <c r="R15" s="560">
        <f t="shared" si="7"/>
        <v>39.267109753906951</v>
      </c>
      <c r="S15" s="559">
        <f>'[3]10_мес_тр-20'!S15+'[3]ноя-тр'!S15</f>
        <v>1</v>
      </c>
      <c r="T15" s="560">
        <f t="shared" si="8"/>
        <v>19.633554876953475</v>
      </c>
      <c r="U15" s="561">
        <f t="shared" si="9"/>
        <v>1</v>
      </c>
      <c r="V15" s="560">
        <f t="shared" si="10"/>
        <v>19.633554876953475</v>
      </c>
      <c r="W15" s="562"/>
      <c r="X15" s="563"/>
    </row>
    <row r="16" spans="1:28" ht="36.75" customHeight="1">
      <c r="A16" s="565" t="s">
        <v>178</v>
      </c>
      <c r="B16" s="566">
        <v>81721</v>
      </c>
      <c r="C16" s="567">
        <f>SUM(C6:C15)</f>
        <v>194</v>
      </c>
      <c r="D16" s="478">
        <f t="shared" si="0"/>
        <v>259.47063790213042</v>
      </c>
      <c r="E16" s="567">
        <f>SUM(E6:E15)</f>
        <v>26</v>
      </c>
      <c r="F16" s="478">
        <f t="shared" si="1"/>
        <v>34.774415388945314</v>
      </c>
      <c r="G16" s="567">
        <f>SUM(G6:G15)</f>
        <v>16</v>
      </c>
      <c r="H16" s="478">
        <f t="shared" si="2"/>
        <v>21.399640239350962</v>
      </c>
      <c r="I16" s="567">
        <f>SUM(I6:I15)</f>
        <v>5</v>
      </c>
      <c r="J16" s="478">
        <f t="shared" si="3"/>
        <v>6.6873875747971763</v>
      </c>
      <c r="K16" s="567">
        <f>SUM(K6:K15)</f>
        <v>17</v>
      </c>
      <c r="L16" s="478">
        <f t="shared" si="4"/>
        <v>22.737117754310397</v>
      </c>
      <c r="M16" s="567">
        <f>SUM(M6:M15)</f>
        <v>64</v>
      </c>
      <c r="N16" s="478">
        <f t="shared" si="5"/>
        <v>85.598560957403848</v>
      </c>
      <c r="O16" s="567">
        <f>SUM(O6:O15)</f>
        <v>2</v>
      </c>
      <c r="P16" s="478">
        <f t="shared" si="6"/>
        <v>2.6749550299188702</v>
      </c>
      <c r="Q16" s="567">
        <f>SUM(Q6:Q15)</f>
        <v>35</v>
      </c>
      <c r="R16" s="478">
        <f t="shared" si="7"/>
        <v>46.811713023580232</v>
      </c>
      <c r="S16" s="567">
        <f>SUM(S6:S15)</f>
        <v>24</v>
      </c>
      <c r="T16" s="478">
        <f t="shared" si="8"/>
        <v>32.099460359026445</v>
      </c>
      <c r="U16" s="568">
        <f>C16-E16-I16-K16-M16-O16-Q16</f>
        <v>45</v>
      </c>
      <c r="V16" s="478">
        <f t="shared" si="10"/>
        <v>60.186488173174581</v>
      </c>
      <c r="W16" s="569"/>
      <c r="X16" s="563"/>
    </row>
    <row r="17" spans="1:259" ht="23.45" customHeight="1">
      <c r="A17" s="570" t="s">
        <v>179</v>
      </c>
      <c r="B17" s="571">
        <v>37494</v>
      </c>
      <c r="C17" s="559">
        <f>'[3]10_мес_тр-20'!C17+'[3]ноя-тр'!C17</f>
        <v>46</v>
      </c>
      <c r="D17" s="572">
        <f t="shared" si="0"/>
        <v>134.09612204619404</v>
      </c>
      <c r="E17" s="559">
        <f>'[3]10_мес_тр-20'!E17+'[3]ноя-тр'!E17</f>
        <v>7</v>
      </c>
      <c r="F17" s="572">
        <f t="shared" si="1"/>
        <v>20.405931615725184</v>
      </c>
      <c r="G17" s="559">
        <f>'[3]10_мес_тр-20'!G17+'[3]ноя-тр'!G17</f>
        <v>7</v>
      </c>
      <c r="H17" s="572">
        <f t="shared" si="2"/>
        <v>20.405931615725184</v>
      </c>
      <c r="I17" s="559">
        <f>'[3]10_мес_тр-20'!I17+'[3]ноя-тр'!I17</f>
        <v>2</v>
      </c>
      <c r="J17" s="572">
        <f t="shared" si="3"/>
        <v>5.8302661759214809</v>
      </c>
      <c r="K17" s="559">
        <f>'[3]10_мес_тр-20'!K17+'[3]ноя-тр'!K17</f>
        <v>0</v>
      </c>
      <c r="L17" s="572">
        <f t="shared" si="4"/>
        <v>0</v>
      </c>
      <c r="M17" s="559">
        <f>'[3]10_мес_тр-20'!M17+'[3]ноя-тр'!M17</f>
        <v>11</v>
      </c>
      <c r="N17" s="572">
        <f t="shared" si="5"/>
        <v>32.066463967568147</v>
      </c>
      <c r="O17" s="559">
        <f>'[3]10_мес_тр-20'!O17+'[3]ноя-тр'!O17</f>
        <v>6</v>
      </c>
      <c r="P17" s="572">
        <f t="shared" si="6"/>
        <v>17.49079852776444</v>
      </c>
      <c r="Q17" s="559">
        <f>'[3]10_мес_тр-20'!Q17+'[3]ноя-тр'!Q17</f>
        <v>10</v>
      </c>
      <c r="R17" s="572">
        <f t="shared" si="7"/>
        <v>29.1513308796074</v>
      </c>
      <c r="S17" s="559">
        <f>'[3]10_мес_тр-20'!S17+'[3]ноя-тр'!S17</f>
        <v>6</v>
      </c>
      <c r="T17" s="572">
        <f t="shared" si="8"/>
        <v>17.49079852776444</v>
      </c>
      <c r="U17" s="573">
        <f>C17-E17-I17-K17-M17-O17-Q17</f>
        <v>10</v>
      </c>
      <c r="V17" s="572">
        <f t="shared" si="10"/>
        <v>29.1513308796074</v>
      </c>
      <c r="W17" s="562"/>
      <c r="X17" s="563"/>
    </row>
    <row r="18" spans="1:259" ht="38.25" customHeight="1" thickBot="1">
      <c r="A18" s="574" t="s">
        <v>193</v>
      </c>
      <c r="B18" s="575">
        <v>119215</v>
      </c>
      <c r="C18" s="568">
        <f>C16+C17</f>
        <v>240</v>
      </c>
      <c r="D18" s="576">
        <f t="shared" si="0"/>
        <v>220.03942456905591</v>
      </c>
      <c r="E18" s="568">
        <f>E16+E17</f>
        <v>33</v>
      </c>
      <c r="F18" s="576">
        <f t="shared" si="1"/>
        <v>30.255420878245186</v>
      </c>
      <c r="G18" s="577">
        <f>G16+G17</f>
        <v>23</v>
      </c>
      <c r="H18" s="578">
        <f t="shared" si="2"/>
        <v>21.087111521201191</v>
      </c>
      <c r="I18" s="568">
        <f>I16+I17</f>
        <v>7</v>
      </c>
      <c r="J18" s="576">
        <f t="shared" si="3"/>
        <v>6.4178165499307971</v>
      </c>
      <c r="K18" s="568">
        <f>K16+K17</f>
        <v>17</v>
      </c>
      <c r="L18" s="576">
        <f t="shared" si="4"/>
        <v>15.586125906974793</v>
      </c>
      <c r="M18" s="568">
        <f>M16+M17</f>
        <v>75</v>
      </c>
      <c r="N18" s="576">
        <f t="shared" si="5"/>
        <v>68.762320177829963</v>
      </c>
      <c r="O18" s="568">
        <f>O16+O17</f>
        <v>8</v>
      </c>
      <c r="P18" s="576">
        <f t="shared" si="6"/>
        <v>7.3346474856351973</v>
      </c>
      <c r="Q18" s="568">
        <f>Q16+Q17</f>
        <v>45</v>
      </c>
      <c r="R18" s="576">
        <f t="shared" si="7"/>
        <v>41.257392106697985</v>
      </c>
      <c r="S18" s="577">
        <f>S16+S17</f>
        <v>30</v>
      </c>
      <c r="T18" s="578">
        <f t="shared" si="8"/>
        <v>27.504928071131989</v>
      </c>
      <c r="U18" s="568">
        <f>C18-E18-I18-K18-M18-O18-Q18</f>
        <v>55</v>
      </c>
      <c r="V18" s="576">
        <f t="shared" si="10"/>
        <v>50.42570146374198</v>
      </c>
      <c r="W18" s="569"/>
      <c r="X18" s="563"/>
    </row>
    <row r="19" spans="1:259" ht="36.6" customHeight="1" thickBot="1">
      <c r="A19" s="579" t="s">
        <v>181</v>
      </c>
      <c r="B19" s="579"/>
      <c r="C19" s="580">
        <v>1</v>
      </c>
      <c r="D19" s="581"/>
      <c r="E19" s="582">
        <f>E18/$C18</f>
        <v>0.13750000000000001</v>
      </c>
      <c r="F19" s="583"/>
      <c r="G19" s="584">
        <f>G18*100/E18</f>
        <v>69.696969696969703</v>
      </c>
      <c r="H19" s="585" t="s">
        <v>194</v>
      </c>
      <c r="I19" s="586">
        <f>I18/$C18</f>
        <v>2.9166666666666667E-2</v>
      </c>
      <c r="J19" s="587"/>
      <c r="K19" s="582">
        <f>K18/$C18</f>
        <v>7.0833333333333331E-2</v>
      </c>
      <c r="L19" s="587"/>
      <c r="M19" s="582">
        <f>M18/$C18</f>
        <v>0.3125</v>
      </c>
      <c r="N19" s="587"/>
      <c r="O19" s="582">
        <f>O18/$C18</f>
        <v>3.3333333333333333E-2</v>
      </c>
      <c r="P19" s="587"/>
      <c r="Q19" s="582">
        <f>Q18/$C18</f>
        <v>0.1875</v>
      </c>
      <c r="R19" s="583"/>
      <c r="S19" s="584">
        <f>S18*100/Q18</f>
        <v>66.666666666666671</v>
      </c>
      <c r="T19" s="585" t="s">
        <v>195</v>
      </c>
      <c r="U19" s="586">
        <f>U18/$C18</f>
        <v>0.22916666666666666</v>
      </c>
      <c r="V19" s="581"/>
      <c r="W19" s="563"/>
      <c r="X19" s="563"/>
    </row>
    <row r="20" spans="1:259" s="593" customFormat="1" ht="21" customHeight="1">
      <c r="A20" s="588" t="s">
        <v>196</v>
      </c>
      <c r="B20" s="589"/>
      <c r="C20" s="590">
        <v>223</v>
      </c>
      <c r="D20" s="591">
        <v>209.7</v>
      </c>
      <c r="E20" s="590">
        <v>31</v>
      </c>
      <c r="F20" s="591">
        <v>29.1</v>
      </c>
      <c r="G20" s="513">
        <v>31</v>
      </c>
      <c r="H20" s="592">
        <v>29.1</v>
      </c>
      <c r="I20" s="590">
        <v>20</v>
      </c>
      <c r="J20" s="591">
        <v>18.8</v>
      </c>
      <c r="K20" s="590">
        <v>29</v>
      </c>
      <c r="L20" s="591">
        <v>27.3</v>
      </c>
      <c r="M20" s="590">
        <v>62</v>
      </c>
      <c r="N20" s="591">
        <v>58.3</v>
      </c>
      <c r="O20" s="590">
        <v>6</v>
      </c>
      <c r="P20" s="591">
        <v>5.6</v>
      </c>
      <c r="Q20" s="590">
        <v>28</v>
      </c>
      <c r="R20" s="591">
        <v>26.3</v>
      </c>
      <c r="S20" s="513">
        <v>20</v>
      </c>
      <c r="T20" s="592">
        <v>18.8</v>
      </c>
      <c r="U20" s="590">
        <v>47</v>
      </c>
      <c r="V20" s="591">
        <v>44.2</v>
      </c>
      <c r="W20" s="569"/>
      <c r="X20" s="563"/>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5"/>
      <c r="CW20" s="535"/>
      <c r="CX20" s="535"/>
      <c r="CY20" s="535"/>
      <c r="CZ20" s="535"/>
      <c r="DA20" s="535"/>
      <c r="DB20" s="535"/>
      <c r="DC20" s="535"/>
      <c r="DD20" s="535"/>
      <c r="DE20" s="535"/>
      <c r="DF20" s="535"/>
      <c r="DG20" s="535"/>
      <c r="DH20" s="535"/>
      <c r="DI20" s="535"/>
      <c r="DJ20" s="535"/>
      <c r="DK20" s="535"/>
      <c r="DL20" s="535"/>
      <c r="DM20" s="535"/>
      <c r="DN20" s="535"/>
      <c r="DO20" s="535"/>
      <c r="DP20" s="535"/>
      <c r="DQ20" s="535"/>
      <c r="DR20" s="535"/>
      <c r="DS20" s="535"/>
      <c r="DT20" s="535"/>
      <c r="DU20" s="535"/>
      <c r="DV20" s="535"/>
      <c r="DW20" s="535"/>
      <c r="DX20" s="535"/>
      <c r="DY20" s="535"/>
      <c r="DZ20" s="535"/>
      <c r="EA20" s="535"/>
      <c r="EB20" s="535"/>
      <c r="EC20" s="535"/>
      <c r="ED20" s="535"/>
      <c r="EE20" s="535"/>
      <c r="EF20" s="535"/>
      <c r="EG20" s="535"/>
      <c r="EH20" s="535"/>
      <c r="EI20" s="535"/>
      <c r="EJ20" s="535"/>
      <c r="EK20" s="535"/>
      <c r="EL20" s="535"/>
      <c r="EM20" s="535"/>
      <c r="EN20" s="535"/>
      <c r="EO20" s="535"/>
      <c r="EP20" s="535"/>
      <c r="EQ20" s="535"/>
      <c r="ER20" s="535"/>
      <c r="ES20" s="535"/>
      <c r="ET20" s="535"/>
      <c r="EU20" s="535"/>
      <c r="EV20" s="535"/>
      <c r="EW20" s="535"/>
      <c r="EX20" s="535"/>
      <c r="EY20" s="535"/>
      <c r="EZ20" s="535"/>
      <c r="FA20" s="535"/>
      <c r="FB20" s="535"/>
      <c r="FC20" s="535"/>
      <c r="FD20" s="535"/>
      <c r="FE20" s="535"/>
      <c r="FF20" s="535"/>
      <c r="FG20" s="535"/>
      <c r="FH20" s="535"/>
      <c r="FI20" s="535"/>
      <c r="FJ20" s="535"/>
      <c r="FK20" s="535"/>
      <c r="FL20" s="535"/>
      <c r="FM20" s="535"/>
      <c r="FN20" s="535"/>
      <c r="FO20" s="535"/>
      <c r="FP20" s="535"/>
      <c r="FQ20" s="535"/>
      <c r="FR20" s="535"/>
      <c r="FS20" s="535"/>
      <c r="FT20" s="535"/>
      <c r="FU20" s="535"/>
      <c r="FV20" s="535"/>
      <c r="FW20" s="535"/>
      <c r="FX20" s="535"/>
      <c r="FY20" s="535"/>
      <c r="FZ20" s="535"/>
      <c r="GA20" s="535"/>
      <c r="GB20" s="535"/>
      <c r="GC20" s="535"/>
      <c r="GD20" s="535"/>
      <c r="GE20" s="535"/>
      <c r="GF20" s="535"/>
      <c r="GG20" s="535"/>
      <c r="GH20" s="535"/>
      <c r="GI20" s="535"/>
      <c r="GJ20" s="535"/>
      <c r="GK20" s="535"/>
      <c r="GL20" s="535"/>
      <c r="GM20" s="535"/>
      <c r="GN20" s="535"/>
      <c r="GO20" s="535"/>
      <c r="GP20" s="535"/>
      <c r="GQ20" s="535"/>
      <c r="GR20" s="535"/>
      <c r="GS20" s="535"/>
      <c r="GT20" s="535"/>
      <c r="GU20" s="535"/>
      <c r="GV20" s="535"/>
      <c r="GW20" s="535"/>
      <c r="GX20" s="535"/>
      <c r="GY20" s="535"/>
      <c r="GZ20" s="535"/>
      <c r="HA20" s="535"/>
      <c r="HB20" s="535"/>
      <c r="HC20" s="535"/>
      <c r="HD20" s="535"/>
      <c r="HE20" s="535"/>
      <c r="HF20" s="535"/>
      <c r="HG20" s="535"/>
      <c r="HH20" s="535"/>
      <c r="HI20" s="535"/>
      <c r="HJ20" s="535"/>
      <c r="HK20" s="535"/>
      <c r="HL20" s="535"/>
      <c r="HM20" s="535"/>
      <c r="HN20" s="535"/>
      <c r="HO20" s="535"/>
      <c r="HP20" s="535"/>
      <c r="HQ20" s="535"/>
      <c r="HR20" s="535"/>
      <c r="HS20" s="535"/>
      <c r="HT20" s="535"/>
      <c r="HU20" s="535"/>
      <c r="HV20" s="535"/>
      <c r="HW20" s="535"/>
      <c r="HX20" s="535"/>
      <c r="HY20" s="535"/>
      <c r="HZ20" s="535"/>
      <c r="IA20" s="535"/>
      <c r="IB20" s="535"/>
      <c r="IC20" s="535"/>
      <c r="ID20" s="535"/>
      <c r="IE20" s="535"/>
      <c r="IF20" s="535"/>
      <c r="IG20" s="535"/>
      <c r="IH20" s="535"/>
      <c r="II20" s="535"/>
      <c r="IJ20" s="535"/>
      <c r="IK20" s="535"/>
      <c r="IL20" s="535"/>
      <c r="IM20" s="535"/>
      <c r="IN20" s="535"/>
      <c r="IO20" s="535"/>
      <c r="IP20" s="535"/>
      <c r="IQ20" s="535"/>
      <c r="IR20" s="535"/>
      <c r="IS20" s="535"/>
      <c r="IT20" s="535"/>
      <c r="IU20" s="535"/>
      <c r="IV20" s="535"/>
      <c r="IW20" s="535"/>
      <c r="IX20" s="535"/>
      <c r="IY20" s="535"/>
    </row>
    <row r="21" spans="1:259" s="495" customFormat="1" ht="31.7" customHeight="1">
      <c r="A21" s="594" t="s">
        <v>197</v>
      </c>
      <c r="B21" s="595"/>
      <c r="C21" s="520">
        <f>C18-C20</f>
        <v>17</v>
      </c>
      <c r="D21" s="596">
        <f>D18/D20-100%</f>
        <v>4.9305791936365972E-2</v>
      </c>
      <c r="E21" s="520">
        <f>E18-E20</f>
        <v>2</v>
      </c>
      <c r="F21" s="596">
        <f>F18/F20-100%</f>
        <v>3.970518481942209E-2</v>
      </c>
      <c r="G21" s="520">
        <f>G18-G20</f>
        <v>-8</v>
      </c>
      <c r="H21" s="596">
        <f>H18/H20-100%</f>
        <v>-0.27535699239858458</v>
      </c>
      <c r="I21" s="520">
        <f>I18-I20</f>
        <v>-13</v>
      </c>
      <c r="J21" s="596">
        <f>J18/J20-100%</f>
        <v>-0.65862677925900015</v>
      </c>
      <c r="K21" s="520">
        <f>K18-K20</f>
        <v>-12</v>
      </c>
      <c r="L21" s="596">
        <f>L18/L20-100%</f>
        <v>-0.42907963710715047</v>
      </c>
      <c r="M21" s="520">
        <f>M18-M20</f>
        <v>13</v>
      </c>
      <c r="N21" s="596">
        <f>N18/N20-100%</f>
        <v>0.17945660682384168</v>
      </c>
      <c r="O21" s="520">
        <f>O18-O20</f>
        <v>2</v>
      </c>
      <c r="P21" s="596">
        <f>P18/P20-100%</f>
        <v>0.30975847957771396</v>
      </c>
      <c r="Q21" s="520">
        <f>Q18-Q20</f>
        <v>17</v>
      </c>
      <c r="R21" s="596">
        <f>R18/R20-100%</f>
        <v>0.56872213333452404</v>
      </c>
      <c r="S21" s="520">
        <f>S18-S20</f>
        <v>10</v>
      </c>
      <c r="T21" s="596">
        <f>T18/T20-100%</f>
        <v>0.46302808888999936</v>
      </c>
      <c r="U21" s="520">
        <f>U18-U20</f>
        <v>8</v>
      </c>
      <c r="V21" s="596">
        <f>V18/V20-100%</f>
        <v>0.14085297429280486</v>
      </c>
      <c r="W21" s="597"/>
      <c r="X21" s="597"/>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8"/>
      <c r="DL21" s="598"/>
      <c r="DM21" s="598"/>
      <c r="DN21" s="598"/>
      <c r="DO21" s="598"/>
      <c r="DP21" s="598"/>
      <c r="DQ21" s="598"/>
      <c r="DR21" s="598"/>
      <c r="DS21" s="598"/>
      <c r="DT21" s="598"/>
      <c r="DU21" s="598"/>
      <c r="DV21" s="598"/>
      <c r="DW21" s="598"/>
      <c r="DX21" s="598"/>
      <c r="DY21" s="598"/>
      <c r="DZ21" s="598"/>
      <c r="EA21" s="598"/>
      <c r="EB21" s="598"/>
      <c r="EC21" s="598"/>
      <c r="ED21" s="598"/>
      <c r="EE21" s="598"/>
      <c r="EF21" s="598"/>
      <c r="EG21" s="598"/>
      <c r="EH21" s="598"/>
      <c r="EI21" s="598"/>
      <c r="EJ21" s="598"/>
      <c r="EK21" s="598"/>
      <c r="EL21" s="598"/>
      <c r="EM21" s="598"/>
      <c r="EN21" s="598"/>
      <c r="EO21" s="598"/>
      <c r="EP21" s="598"/>
      <c r="EQ21" s="598"/>
      <c r="ER21" s="598"/>
      <c r="ES21" s="598"/>
      <c r="ET21" s="598"/>
      <c r="EU21" s="598"/>
      <c r="EV21" s="598"/>
      <c r="EW21" s="598"/>
      <c r="EX21" s="598"/>
      <c r="EY21" s="598"/>
      <c r="EZ21" s="598"/>
      <c r="FA21" s="598"/>
      <c r="FB21" s="598"/>
      <c r="FC21" s="598"/>
      <c r="FD21" s="598"/>
      <c r="FE21" s="598"/>
      <c r="FF21" s="598"/>
      <c r="FG21" s="598"/>
      <c r="FH21" s="598"/>
      <c r="FI21" s="598"/>
      <c r="FJ21" s="598"/>
      <c r="FK21" s="598"/>
      <c r="FL21" s="598"/>
      <c r="FM21" s="598"/>
      <c r="FN21" s="598"/>
      <c r="FO21" s="598"/>
      <c r="FP21" s="598"/>
      <c r="FQ21" s="598"/>
      <c r="FR21" s="598"/>
      <c r="FS21" s="598"/>
      <c r="FT21" s="598"/>
      <c r="FU21" s="598"/>
      <c r="FV21" s="598"/>
      <c r="FW21" s="598"/>
      <c r="FX21" s="598"/>
      <c r="FY21" s="598"/>
      <c r="FZ21" s="598"/>
      <c r="GA21" s="598"/>
      <c r="GB21" s="598"/>
      <c r="GC21" s="598"/>
      <c r="GD21" s="598"/>
      <c r="GE21" s="598"/>
      <c r="GF21" s="598"/>
      <c r="GG21" s="598"/>
      <c r="GH21" s="598"/>
      <c r="GI21" s="598"/>
      <c r="GJ21" s="598"/>
      <c r="GK21" s="598"/>
      <c r="GL21" s="598"/>
      <c r="GM21" s="598"/>
      <c r="GN21" s="598"/>
      <c r="GO21" s="598"/>
      <c r="GP21" s="598"/>
      <c r="GQ21" s="598"/>
      <c r="GR21" s="598"/>
      <c r="GS21" s="598"/>
      <c r="GT21" s="598"/>
      <c r="GU21" s="598"/>
      <c r="GV21" s="598"/>
      <c r="GW21" s="598"/>
      <c r="GX21" s="598"/>
      <c r="GY21" s="598"/>
      <c r="GZ21" s="598"/>
      <c r="HA21" s="598"/>
      <c r="HB21" s="598"/>
      <c r="HC21" s="598"/>
      <c r="HD21" s="598"/>
      <c r="HE21" s="598"/>
      <c r="HF21" s="598"/>
      <c r="HG21" s="598"/>
      <c r="HH21" s="598"/>
      <c r="HI21" s="598"/>
      <c r="HJ21" s="598"/>
      <c r="HK21" s="598"/>
      <c r="HL21" s="598"/>
      <c r="HM21" s="598"/>
      <c r="HN21" s="598"/>
      <c r="HO21" s="598"/>
      <c r="HP21" s="598"/>
      <c r="HQ21" s="598"/>
      <c r="HR21" s="598"/>
      <c r="HS21" s="598"/>
      <c r="HT21" s="598"/>
      <c r="HU21" s="598"/>
      <c r="HV21" s="598"/>
      <c r="HW21" s="598"/>
      <c r="HX21" s="598"/>
      <c r="HY21" s="598"/>
      <c r="HZ21" s="598"/>
      <c r="IA21" s="598"/>
      <c r="IB21" s="598"/>
      <c r="IC21" s="598"/>
      <c r="ID21" s="598"/>
      <c r="IE21" s="598"/>
      <c r="IF21" s="598"/>
      <c r="IG21" s="598"/>
      <c r="IH21" s="598"/>
      <c r="II21" s="598"/>
      <c r="IJ21" s="598"/>
      <c r="IK21" s="598"/>
      <c r="IL21" s="598"/>
      <c r="IM21" s="598"/>
      <c r="IN21" s="598"/>
      <c r="IO21" s="598"/>
      <c r="IP21" s="598"/>
      <c r="IQ21" s="598"/>
      <c r="IR21" s="598"/>
      <c r="IS21" s="598"/>
      <c r="IT21" s="598"/>
      <c r="IU21" s="598"/>
      <c r="IV21" s="598"/>
      <c r="IW21" s="598"/>
      <c r="IX21" s="598"/>
      <c r="IY21" s="598"/>
    </row>
    <row r="22" spans="1:259" s="593" customFormat="1" ht="21" customHeight="1">
      <c r="A22" s="588" t="s">
        <v>198</v>
      </c>
      <c r="B22" s="589"/>
      <c r="C22" s="590">
        <v>187</v>
      </c>
      <c r="D22" s="591">
        <v>176.6</v>
      </c>
      <c r="E22" s="590">
        <v>29</v>
      </c>
      <c r="F22" s="591">
        <v>27.4</v>
      </c>
      <c r="G22" s="590">
        <v>24</v>
      </c>
      <c r="H22" s="591">
        <v>22.7</v>
      </c>
      <c r="I22" s="590">
        <v>9</v>
      </c>
      <c r="J22" s="591">
        <v>8.5</v>
      </c>
      <c r="K22" s="590">
        <v>21</v>
      </c>
      <c r="L22" s="591">
        <v>19.8</v>
      </c>
      <c r="M22" s="590">
        <v>58</v>
      </c>
      <c r="N22" s="591">
        <v>54.8</v>
      </c>
      <c r="O22" s="590">
        <v>9</v>
      </c>
      <c r="P22" s="591">
        <v>8.5</v>
      </c>
      <c r="Q22" s="590">
        <v>23</v>
      </c>
      <c r="R22" s="591">
        <v>21.7</v>
      </c>
      <c r="S22" s="590">
        <v>16</v>
      </c>
      <c r="T22" s="591">
        <v>15.1</v>
      </c>
      <c r="U22" s="590">
        <v>38</v>
      </c>
      <c r="V22" s="591">
        <v>35.9</v>
      </c>
      <c r="W22" s="569"/>
      <c r="X22" s="563"/>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535"/>
      <c r="BO22" s="535"/>
      <c r="BP22" s="535"/>
      <c r="BQ22" s="535"/>
      <c r="BR22" s="535"/>
      <c r="BS22" s="535"/>
      <c r="BT22" s="535"/>
      <c r="BU22" s="535"/>
      <c r="BV22" s="535"/>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5"/>
      <c r="ED22" s="535"/>
      <c r="EE22" s="535"/>
      <c r="EF22" s="535"/>
      <c r="EG22" s="535"/>
      <c r="EH22" s="535"/>
      <c r="EI22" s="535"/>
      <c r="EJ22" s="535"/>
      <c r="EK22" s="535"/>
      <c r="EL22" s="535"/>
      <c r="EM22" s="535"/>
      <c r="EN22" s="535"/>
      <c r="EO22" s="535"/>
      <c r="EP22" s="535"/>
      <c r="EQ22" s="535"/>
      <c r="ER22" s="535"/>
      <c r="ES22" s="535"/>
      <c r="ET22" s="535"/>
      <c r="EU22" s="535"/>
      <c r="EV22" s="535"/>
      <c r="EW22" s="535"/>
      <c r="EX22" s="535"/>
      <c r="EY22" s="535"/>
      <c r="EZ22" s="535"/>
      <c r="FA22" s="535"/>
      <c r="FB22" s="535"/>
      <c r="FC22" s="535"/>
      <c r="FD22" s="535"/>
      <c r="FE22" s="535"/>
      <c r="FF22" s="535"/>
      <c r="FG22" s="535"/>
      <c r="FH22" s="535"/>
      <c r="FI22" s="535"/>
      <c r="FJ22" s="535"/>
      <c r="FK22" s="535"/>
      <c r="FL22" s="535"/>
      <c r="FM22" s="535"/>
      <c r="FN22" s="535"/>
      <c r="FO22" s="535"/>
      <c r="FP22" s="535"/>
      <c r="FQ22" s="535"/>
      <c r="FR22" s="535"/>
      <c r="FS22" s="535"/>
      <c r="FT22" s="535"/>
      <c r="FU22" s="535"/>
      <c r="FV22" s="535"/>
      <c r="FW22" s="535"/>
      <c r="FX22" s="535"/>
      <c r="FY22" s="535"/>
      <c r="FZ22" s="535"/>
      <c r="GA22" s="535"/>
      <c r="GB22" s="535"/>
      <c r="GC22" s="535"/>
      <c r="GD22" s="535"/>
      <c r="GE22" s="535"/>
      <c r="GF22" s="535"/>
      <c r="GG22" s="535"/>
      <c r="GH22" s="535"/>
      <c r="GI22" s="535"/>
      <c r="GJ22" s="535"/>
      <c r="GK22" s="535"/>
      <c r="GL22" s="535"/>
      <c r="GM22" s="535"/>
      <c r="GN22" s="535"/>
      <c r="GO22" s="535"/>
      <c r="GP22" s="535"/>
      <c r="GQ22" s="535"/>
      <c r="GR22" s="535"/>
      <c r="GS22" s="535"/>
      <c r="GT22" s="535"/>
      <c r="GU22" s="535"/>
      <c r="GV22" s="535"/>
      <c r="GW22" s="535"/>
      <c r="GX22" s="535"/>
      <c r="GY22" s="535"/>
      <c r="GZ22" s="535"/>
      <c r="HA22" s="535"/>
      <c r="HB22" s="535"/>
      <c r="HC22" s="535"/>
      <c r="HD22" s="535"/>
      <c r="HE22" s="535"/>
      <c r="HF22" s="535"/>
      <c r="HG22" s="535"/>
      <c r="HH22" s="535"/>
      <c r="HI22" s="535"/>
      <c r="HJ22" s="535"/>
      <c r="HK22" s="535"/>
      <c r="HL22" s="535"/>
      <c r="HM22" s="535"/>
      <c r="HN22" s="535"/>
      <c r="HO22" s="535"/>
      <c r="HP22" s="535"/>
      <c r="HQ22" s="535"/>
      <c r="HR22" s="535"/>
      <c r="HS22" s="535"/>
      <c r="HT22" s="535"/>
      <c r="HU22" s="535"/>
      <c r="HV22" s="535"/>
      <c r="HW22" s="535"/>
      <c r="HX22" s="535"/>
      <c r="HY22" s="535"/>
      <c r="HZ22" s="535"/>
      <c r="IA22" s="535"/>
      <c r="IB22" s="535"/>
      <c r="IC22" s="535"/>
      <c r="ID22" s="535"/>
      <c r="IE22" s="535"/>
      <c r="IF22" s="535"/>
      <c r="IG22" s="535"/>
      <c r="IH22" s="535"/>
      <c r="II22" s="535"/>
      <c r="IJ22" s="535"/>
      <c r="IK22" s="535"/>
      <c r="IL22" s="535"/>
      <c r="IM22" s="535"/>
      <c r="IN22" s="535"/>
      <c r="IO22" s="535"/>
      <c r="IP22" s="535"/>
      <c r="IQ22" s="535"/>
      <c r="IR22" s="535"/>
      <c r="IS22" s="535"/>
      <c r="IT22" s="535"/>
      <c r="IU22" s="535"/>
      <c r="IV22" s="535"/>
      <c r="IW22" s="535"/>
      <c r="IX22" s="535"/>
      <c r="IY22" s="535"/>
    </row>
    <row r="23" spans="1:259" s="593" customFormat="1" ht="21" customHeight="1">
      <c r="A23" s="599" t="s">
        <v>199</v>
      </c>
      <c r="B23" s="589"/>
      <c r="C23" s="590">
        <v>212</v>
      </c>
      <c r="D23" s="591">
        <v>199.35817466940833</v>
      </c>
      <c r="E23" s="590">
        <v>33</v>
      </c>
      <c r="F23" s="591">
        <v>31.032168698539977</v>
      </c>
      <c r="G23" s="590">
        <v>21</v>
      </c>
      <c r="H23" s="591">
        <v>19.747743717252714</v>
      </c>
      <c r="I23" s="590">
        <v>12</v>
      </c>
      <c r="J23" s="591">
        <v>11.284424981287263</v>
      </c>
      <c r="K23" s="590">
        <v>20</v>
      </c>
      <c r="L23" s="591">
        <v>18.807374968812109</v>
      </c>
      <c r="M23" s="590">
        <v>78</v>
      </c>
      <c r="N23" s="591">
        <v>73.348762378367226</v>
      </c>
      <c r="O23" s="590">
        <v>9</v>
      </c>
      <c r="P23" s="591">
        <v>8.4633187359654478</v>
      </c>
      <c r="Q23" s="590">
        <v>22</v>
      </c>
      <c r="R23" s="591">
        <v>20.688112465693315</v>
      </c>
      <c r="S23" s="590">
        <v>15</v>
      </c>
      <c r="T23" s="591">
        <v>14.105531226609079</v>
      </c>
      <c r="U23" s="590">
        <v>38</v>
      </c>
      <c r="V23" s="591">
        <v>35.734012440743008</v>
      </c>
      <c r="W23" s="569"/>
      <c r="X23" s="563"/>
      <c r="Y23" s="535"/>
      <c r="Z23" s="535"/>
      <c r="AA23" s="535"/>
      <c r="AB23" s="535"/>
      <c r="AC23" s="535"/>
      <c r="AD23" s="535"/>
      <c r="AE23" s="535"/>
      <c r="AF23" s="535"/>
      <c r="AG23" s="535"/>
      <c r="AH23" s="535"/>
      <c r="AI23" s="535"/>
      <c r="AJ23" s="535"/>
      <c r="AK23" s="535"/>
      <c r="AL23" s="535"/>
      <c r="AM23" s="535"/>
      <c r="AN23" s="535"/>
      <c r="AO23" s="535"/>
      <c r="AP23" s="535"/>
      <c r="AQ23" s="535"/>
      <c r="AR23" s="535"/>
      <c r="AS23" s="535"/>
      <c r="AT23" s="535"/>
      <c r="AU23" s="535"/>
      <c r="AV23" s="535"/>
      <c r="AW23" s="535"/>
      <c r="AX23" s="535"/>
      <c r="AY23" s="535"/>
      <c r="AZ23" s="535"/>
      <c r="BA23" s="535"/>
      <c r="BB23" s="535"/>
      <c r="BC23" s="535"/>
      <c r="BD23" s="535"/>
      <c r="BE23" s="535"/>
      <c r="BF23" s="535"/>
      <c r="BG23" s="535"/>
      <c r="BH23" s="535"/>
      <c r="BI23" s="535"/>
      <c r="BJ23" s="535"/>
      <c r="BK23" s="535"/>
      <c r="BL23" s="535"/>
      <c r="BM23" s="535"/>
      <c r="BN23" s="535"/>
      <c r="BO23" s="535"/>
      <c r="BP23" s="535"/>
      <c r="BQ23" s="535"/>
      <c r="BR23" s="535"/>
      <c r="BS23" s="535"/>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535"/>
      <c r="CZ23" s="535"/>
      <c r="DA23" s="535"/>
      <c r="DB23" s="535"/>
      <c r="DC23" s="535"/>
      <c r="DD23" s="535"/>
      <c r="DE23" s="535"/>
      <c r="DF23" s="535"/>
      <c r="DG23" s="535"/>
      <c r="DH23" s="535"/>
      <c r="DI23" s="535"/>
      <c r="DJ23" s="535"/>
      <c r="DK23" s="535"/>
      <c r="DL23" s="535"/>
      <c r="DM23" s="535"/>
      <c r="DN23" s="535"/>
      <c r="DO23" s="535"/>
      <c r="DP23" s="535"/>
      <c r="DQ23" s="535"/>
      <c r="DR23" s="535"/>
      <c r="DS23" s="535"/>
      <c r="DT23" s="535"/>
      <c r="DU23" s="535"/>
      <c r="DV23" s="535"/>
      <c r="DW23" s="535"/>
      <c r="DX23" s="535"/>
      <c r="DY23" s="535"/>
      <c r="DZ23" s="535"/>
      <c r="EA23" s="535"/>
      <c r="EB23" s="535"/>
      <c r="EC23" s="535"/>
      <c r="ED23" s="535"/>
      <c r="EE23" s="535"/>
      <c r="EF23" s="535"/>
      <c r="EG23" s="535"/>
      <c r="EH23" s="535"/>
      <c r="EI23" s="535"/>
      <c r="EJ23" s="535"/>
      <c r="EK23" s="535"/>
      <c r="EL23" s="535"/>
      <c r="EM23" s="535"/>
      <c r="EN23" s="535"/>
      <c r="EO23" s="535"/>
      <c r="EP23" s="535"/>
      <c r="EQ23" s="535"/>
      <c r="ER23" s="535"/>
      <c r="ES23" s="535"/>
      <c r="ET23" s="535"/>
      <c r="EU23" s="535"/>
      <c r="EV23" s="535"/>
      <c r="EW23" s="535"/>
      <c r="EX23" s="535"/>
      <c r="EY23" s="535"/>
      <c r="EZ23" s="535"/>
      <c r="FA23" s="535"/>
      <c r="FB23" s="535"/>
      <c r="FC23" s="535"/>
      <c r="FD23" s="535"/>
      <c r="FE23" s="535"/>
      <c r="FF23" s="535"/>
      <c r="FG23" s="535"/>
      <c r="FH23" s="535"/>
      <c r="FI23" s="535"/>
      <c r="FJ23" s="535"/>
      <c r="FK23" s="535"/>
      <c r="FL23" s="535"/>
      <c r="FM23" s="535"/>
      <c r="FN23" s="535"/>
      <c r="FO23" s="535"/>
      <c r="FP23" s="535"/>
      <c r="FQ23" s="535"/>
      <c r="FR23" s="535"/>
      <c r="FS23" s="535"/>
      <c r="FT23" s="535"/>
      <c r="FU23" s="535"/>
      <c r="FV23" s="535"/>
      <c r="FW23" s="535"/>
      <c r="FX23" s="535"/>
      <c r="FY23" s="535"/>
      <c r="FZ23" s="535"/>
      <c r="GA23" s="535"/>
      <c r="GB23" s="535"/>
      <c r="GC23" s="535"/>
      <c r="GD23" s="535"/>
      <c r="GE23" s="535"/>
      <c r="GF23" s="535"/>
      <c r="GG23" s="535"/>
      <c r="GH23" s="535"/>
      <c r="GI23" s="535"/>
      <c r="GJ23" s="535"/>
      <c r="GK23" s="535"/>
      <c r="GL23" s="535"/>
      <c r="GM23" s="535"/>
      <c r="GN23" s="535"/>
      <c r="GO23" s="535"/>
      <c r="GP23" s="535"/>
      <c r="GQ23" s="535"/>
      <c r="GR23" s="535"/>
      <c r="GS23" s="535"/>
      <c r="GT23" s="535"/>
      <c r="GU23" s="535"/>
      <c r="GV23" s="535"/>
      <c r="GW23" s="535"/>
      <c r="GX23" s="535"/>
      <c r="GY23" s="535"/>
      <c r="GZ23" s="535"/>
      <c r="HA23" s="535"/>
      <c r="HB23" s="535"/>
      <c r="HC23" s="535"/>
      <c r="HD23" s="535"/>
      <c r="HE23" s="535"/>
      <c r="HF23" s="535"/>
      <c r="HG23" s="535"/>
      <c r="HH23" s="535"/>
      <c r="HI23" s="535"/>
      <c r="HJ23" s="535"/>
      <c r="HK23" s="535"/>
      <c r="HL23" s="535"/>
      <c r="HM23" s="535"/>
      <c r="HN23" s="535"/>
      <c r="HO23" s="535"/>
      <c r="HP23" s="535"/>
      <c r="HQ23" s="535"/>
      <c r="HR23" s="535"/>
      <c r="HS23" s="535"/>
      <c r="HT23" s="535"/>
      <c r="HU23" s="535"/>
      <c r="HV23" s="535"/>
      <c r="HW23" s="535"/>
      <c r="HX23" s="535"/>
      <c r="HY23" s="535"/>
      <c r="HZ23" s="535"/>
      <c r="IA23" s="535"/>
      <c r="IB23" s="535"/>
      <c r="IC23" s="535"/>
      <c r="ID23" s="535"/>
      <c r="IE23" s="535"/>
      <c r="IF23" s="535"/>
      <c r="IG23" s="535"/>
      <c r="IH23" s="535"/>
      <c r="II23" s="535"/>
      <c r="IJ23" s="535"/>
      <c r="IK23" s="535"/>
      <c r="IL23" s="535"/>
      <c r="IM23" s="535"/>
      <c r="IN23" s="535"/>
      <c r="IO23" s="535"/>
      <c r="IP23" s="535"/>
      <c r="IQ23" s="535"/>
      <c r="IR23" s="535"/>
      <c r="IS23" s="535"/>
      <c r="IT23" s="535"/>
      <c r="IU23" s="535"/>
      <c r="IV23" s="535"/>
      <c r="IW23" s="535"/>
      <c r="IX23" s="535"/>
      <c r="IY23" s="535"/>
    </row>
    <row r="24" spans="1:259" s="531" customFormat="1" ht="18.75" customHeight="1">
      <c r="A24" s="600" t="s">
        <v>200</v>
      </c>
      <c r="B24" s="601"/>
      <c r="C24" s="602">
        <v>208</v>
      </c>
      <c r="D24" s="603">
        <v>194.50561672783894</v>
      </c>
      <c r="E24" s="602">
        <v>27</v>
      </c>
      <c r="F24" s="603">
        <v>25.248325248325248</v>
      </c>
      <c r="G24" s="604">
        <v>23</v>
      </c>
      <c r="H24" s="605">
        <v>21.507832618943731</v>
      </c>
      <c r="I24" s="602">
        <v>9</v>
      </c>
      <c r="J24" s="603">
        <v>8.4161084161084165</v>
      </c>
      <c r="K24" s="602">
        <v>30</v>
      </c>
      <c r="L24" s="603">
        <v>28.053694720361385</v>
      </c>
      <c r="M24" s="602">
        <v>61</v>
      </c>
      <c r="N24" s="603">
        <v>57.04251259806815</v>
      </c>
      <c r="O24" s="606">
        <v>7</v>
      </c>
      <c r="P24" s="603">
        <v>6.545862101417657</v>
      </c>
      <c r="Q24" s="602">
        <v>38</v>
      </c>
      <c r="R24" s="603">
        <v>35.534679979124427</v>
      </c>
      <c r="S24" s="607">
        <v>21</v>
      </c>
      <c r="T24" s="608">
        <v>19.63758630425297</v>
      </c>
      <c r="U24" s="609">
        <v>36</v>
      </c>
      <c r="V24" s="610">
        <v>33.664433664433666</v>
      </c>
      <c r="W24" s="611"/>
      <c r="X24" s="611"/>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c r="BB24" s="612"/>
      <c r="BC24" s="612"/>
      <c r="BD24" s="612"/>
      <c r="BE24" s="612"/>
      <c r="BF24" s="612"/>
      <c r="BG24" s="612"/>
      <c r="BH24" s="612"/>
      <c r="BI24" s="612"/>
      <c r="BJ24" s="612"/>
      <c r="BK24" s="612"/>
      <c r="BL24" s="612"/>
      <c r="BM24" s="612"/>
      <c r="BN24" s="612"/>
      <c r="BO24" s="612"/>
      <c r="BP24" s="612"/>
      <c r="BQ24" s="612"/>
      <c r="BR24" s="612"/>
      <c r="BS24" s="612"/>
      <c r="BT24" s="612"/>
      <c r="BU24" s="612"/>
      <c r="BV24" s="612"/>
      <c r="BW24" s="612"/>
      <c r="BX24" s="612"/>
      <c r="BY24" s="612"/>
      <c r="BZ24" s="612"/>
      <c r="CA24" s="612"/>
      <c r="CB24" s="612"/>
      <c r="CC24" s="612"/>
      <c r="CD24" s="612"/>
      <c r="CE24" s="612"/>
      <c r="CF24" s="612"/>
      <c r="CG24" s="612"/>
      <c r="CH24" s="612"/>
      <c r="CI24" s="612"/>
      <c r="CJ24" s="612"/>
      <c r="CK24" s="612"/>
      <c r="CL24" s="612"/>
      <c r="CM24" s="612"/>
      <c r="CN24" s="612"/>
      <c r="CO24" s="612"/>
      <c r="CP24" s="612"/>
      <c r="CQ24" s="612"/>
      <c r="CR24" s="612"/>
      <c r="CS24" s="612"/>
      <c r="CT24" s="612"/>
      <c r="CU24" s="612"/>
      <c r="CV24" s="612"/>
      <c r="CW24" s="612"/>
      <c r="CX24" s="612"/>
      <c r="CY24" s="612"/>
      <c r="CZ24" s="612"/>
      <c r="DA24" s="612"/>
      <c r="DB24" s="612"/>
      <c r="DC24" s="612"/>
      <c r="DD24" s="612"/>
      <c r="DE24" s="612"/>
      <c r="DF24" s="612"/>
      <c r="DG24" s="612"/>
      <c r="DH24" s="612"/>
      <c r="DI24" s="612"/>
      <c r="DJ24" s="612"/>
      <c r="DK24" s="612"/>
      <c r="DL24" s="612"/>
      <c r="DM24" s="612"/>
      <c r="DN24" s="612"/>
      <c r="DO24" s="612"/>
      <c r="DP24" s="612"/>
      <c r="DQ24" s="612"/>
      <c r="DR24" s="612"/>
      <c r="DS24" s="612"/>
      <c r="DT24" s="612"/>
      <c r="DU24" s="612"/>
      <c r="DV24" s="612"/>
      <c r="DW24" s="612"/>
      <c r="DX24" s="612"/>
      <c r="DY24" s="612"/>
      <c r="DZ24" s="612"/>
      <c r="EA24" s="612"/>
      <c r="EB24" s="612"/>
      <c r="EC24" s="612"/>
      <c r="ED24" s="612"/>
      <c r="EE24" s="612"/>
      <c r="EF24" s="612"/>
      <c r="EG24" s="612"/>
      <c r="EH24" s="612"/>
      <c r="EI24" s="612"/>
      <c r="EJ24" s="612"/>
      <c r="EK24" s="612"/>
      <c r="EL24" s="612"/>
      <c r="EM24" s="612"/>
      <c r="EN24" s="612"/>
      <c r="EO24" s="612"/>
      <c r="EP24" s="612"/>
      <c r="EQ24" s="612"/>
      <c r="ER24" s="612"/>
      <c r="ES24" s="612"/>
      <c r="ET24" s="612"/>
      <c r="EU24" s="612"/>
      <c r="EV24" s="612"/>
      <c r="EW24" s="612"/>
      <c r="EX24" s="612"/>
      <c r="EY24" s="612"/>
      <c r="EZ24" s="612"/>
      <c r="FA24" s="612"/>
      <c r="FB24" s="612"/>
      <c r="FC24" s="612"/>
      <c r="FD24" s="612"/>
      <c r="FE24" s="612"/>
      <c r="FF24" s="612"/>
      <c r="FG24" s="612"/>
      <c r="FH24" s="612"/>
      <c r="FI24" s="612"/>
      <c r="FJ24" s="612"/>
      <c r="FK24" s="612"/>
      <c r="FL24" s="612"/>
      <c r="FM24" s="612"/>
      <c r="FN24" s="612"/>
      <c r="FO24" s="612"/>
      <c r="FP24" s="612"/>
      <c r="FQ24" s="612"/>
      <c r="FR24" s="612"/>
      <c r="FS24" s="612"/>
      <c r="FT24" s="612"/>
      <c r="FU24" s="612"/>
      <c r="FV24" s="612"/>
      <c r="FW24" s="612"/>
      <c r="FX24" s="612"/>
      <c r="FY24" s="612"/>
      <c r="FZ24" s="612"/>
      <c r="GA24" s="612"/>
      <c r="GB24" s="612"/>
      <c r="GC24" s="612"/>
      <c r="GD24" s="612"/>
      <c r="GE24" s="612"/>
      <c r="GF24" s="612"/>
      <c r="GG24" s="612"/>
      <c r="GH24" s="612"/>
      <c r="GI24" s="612"/>
      <c r="GJ24" s="612"/>
      <c r="GK24" s="612"/>
      <c r="GL24" s="612"/>
      <c r="GM24" s="612"/>
      <c r="GN24" s="612"/>
      <c r="GO24" s="612"/>
      <c r="GP24" s="612"/>
      <c r="GQ24" s="612"/>
      <c r="GR24" s="612"/>
      <c r="GS24" s="612"/>
      <c r="GT24" s="612"/>
      <c r="GU24" s="612"/>
      <c r="GV24" s="612"/>
      <c r="GW24" s="612"/>
      <c r="GX24" s="612"/>
      <c r="GY24" s="612"/>
      <c r="GZ24" s="612"/>
      <c r="HA24" s="612"/>
      <c r="HB24" s="612"/>
      <c r="HC24" s="612"/>
      <c r="HD24" s="612"/>
      <c r="HE24" s="612"/>
      <c r="HF24" s="612"/>
      <c r="HG24" s="612"/>
      <c r="HH24" s="612"/>
      <c r="HI24" s="612"/>
      <c r="HJ24" s="612"/>
      <c r="HK24" s="612"/>
      <c r="HL24" s="612"/>
      <c r="HM24" s="612"/>
      <c r="HN24" s="612"/>
      <c r="HO24" s="612"/>
      <c r="HP24" s="612"/>
      <c r="HQ24" s="612"/>
      <c r="HR24" s="612"/>
      <c r="HS24" s="612"/>
      <c r="HT24" s="612"/>
      <c r="HU24" s="612"/>
      <c r="HV24" s="612"/>
      <c r="HW24" s="612"/>
      <c r="HX24" s="612"/>
      <c r="HY24" s="612"/>
      <c r="HZ24" s="612"/>
      <c r="IA24" s="612"/>
      <c r="IB24" s="612"/>
      <c r="IC24" s="612"/>
      <c r="ID24" s="612"/>
      <c r="IE24" s="612"/>
      <c r="IF24" s="612"/>
      <c r="IG24" s="612"/>
      <c r="IH24" s="612"/>
      <c r="II24" s="612"/>
      <c r="IJ24" s="612"/>
      <c r="IK24" s="612"/>
      <c r="IL24" s="612"/>
      <c r="IM24" s="612"/>
      <c r="IN24" s="612"/>
      <c r="IO24" s="612"/>
      <c r="IP24" s="612"/>
      <c r="IQ24" s="612"/>
      <c r="IR24" s="612"/>
      <c r="IS24" s="612"/>
      <c r="IT24" s="612"/>
      <c r="IU24" s="612"/>
      <c r="IV24" s="612"/>
      <c r="IW24" s="612"/>
      <c r="IX24" s="612"/>
      <c r="IY24" s="612"/>
    </row>
    <row r="25" spans="1:259" ht="18" customHeight="1">
      <c r="A25" s="545"/>
      <c r="B25" s="545"/>
      <c r="C25" s="545"/>
      <c r="D25" s="545"/>
      <c r="E25" s="545"/>
      <c r="F25" s="545"/>
      <c r="G25" s="545"/>
      <c r="H25" s="545"/>
      <c r="I25" s="545"/>
      <c r="J25" s="545"/>
      <c r="K25" s="545"/>
      <c r="L25" s="545"/>
      <c r="M25" s="545"/>
      <c r="N25" s="545"/>
      <c r="O25" s="545"/>
      <c r="P25" s="545"/>
      <c r="Q25" s="545"/>
      <c r="R25" s="545"/>
      <c r="S25" s="545"/>
      <c r="T25" s="545"/>
      <c r="U25" s="545"/>
      <c r="V25" s="545"/>
      <c r="W25" s="545"/>
      <c r="X25" s="545"/>
    </row>
    <row r="26" spans="1:259" ht="12.75" customHeight="1">
      <c r="A26" s="545"/>
      <c r="B26" s="545"/>
      <c r="C26" s="545"/>
      <c r="D26" s="545"/>
      <c r="E26" s="545"/>
      <c r="F26" s="545"/>
      <c r="G26" s="545"/>
      <c r="H26" s="545"/>
      <c r="I26" s="545"/>
      <c r="J26" s="545"/>
      <c r="K26" s="545"/>
      <c r="L26" s="545"/>
      <c r="M26" s="545"/>
      <c r="N26" s="545"/>
      <c r="O26" s="545"/>
      <c r="P26" s="545"/>
      <c r="Q26" s="545"/>
      <c r="R26" s="545"/>
      <c r="S26" s="545"/>
      <c r="T26" s="545"/>
      <c r="U26" s="545"/>
      <c r="V26" s="545"/>
      <c r="W26" s="545"/>
      <c r="X26" s="545"/>
    </row>
    <row r="27" spans="1:259" ht="12.75" customHeight="1">
      <c r="A27" s="613"/>
      <c r="B27" s="545"/>
      <c r="C27" s="545"/>
      <c r="D27" s="545"/>
      <c r="E27" s="545"/>
      <c r="F27" s="545"/>
      <c r="G27" s="545"/>
      <c r="H27" s="545"/>
      <c r="I27" s="545"/>
      <c r="J27" s="545"/>
      <c r="K27" s="545"/>
      <c r="L27" s="614"/>
      <c r="M27" s="545"/>
      <c r="N27" s="545"/>
      <c r="O27" s="545"/>
      <c r="P27" s="545"/>
      <c r="Q27" s="545"/>
      <c r="R27" s="545"/>
      <c r="S27" s="545"/>
      <c r="T27" s="545"/>
      <c r="U27" s="545"/>
      <c r="V27" s="545"/>
      <c r="W27" s="545"/>
      <c r="X27" s="545"/>
    </row>
    <row r="28" spans="1:259" ht="12.75" customHeight="1">
      <c r="A28" s="615"/>
    </row>
  </sheetData>
  <mergeCells count="37">
    <mergeCell ref="A20:B20"/>
    <mergeCell ref="A21:B21"/>
    <mergeCell ref="A22:B22"/>
    <mergeCell ref="A23:B23"/>
    <mergeCell ref="A24:B24"/>
    <mergeCell ref="Q4:Q5"/>
    <mergeCell ref="R4:R5"/>
    <mergeCell ref="S4:T4"/>
    <mergeCell ref="U4:U5"/>
    <mergeCell ref="V4:V5"/>
    <mergeCell ref="A19:B19"/>
    <mergeCell ref="K4:K5"/>
    <mergeCell ref="L4:L5"/>
    <mergeCell ref="M4:M5"/>
    <mergeCell ref="N4:N5"/>
    <mergeCell ref="O4:O5"/>
    <mergeCell ref="P4:P5"/>
    <mergeCell ref="Q3:T3"/>
    <mergeCell ref="U3:V3"/>
    <mergeCell ref="C4:C5"/>
    <mergeCell ref="D4:D5"/>
    <mergeCell ref="E4:E5"/>
    <mergeCell ref="F4:F5"/>
    <mergeCell ref="G4:G5"/>
    <mergeCell ref="H4:H5"/>
    <mergeCell ref="I4:I5"/>
    <mergeCell ref="J4:J5"/>
    <mergeCell ref="A1:T1"/>
    <mergeCell ref="A3:A5"/>
    <mergeCell ref="B3:B5"/>
    <mergeCell ref="C3:D3"/>
    <mergeCell ref="E3:F3"/>
    <mergeCell ref="G3:H3"/>
    <mergeCell ref="I3:J3"/>
    <mergeCell ref="K3:L3"/>
    <mergeCell ref="M3:N3"/>
    <mergeCell ref="O3:P3"/>
  </mergeCells>
  <dataValidations count="1">
    <dataValidation operator="equal" allowBlank="1" showErrorMessage="1" sqref="B6:B17">
      <formula1>0</formula1>
      <formula2>0</formula2>
    </dataValidation>
  </dataValidations>
  <pageMargins left="0.70866141732283472" right="0.70866141732283472" top="0.74803149606299213" bottom="0.74803149606299213" header="0.31496062992125984" footer="0.31496062992125984"/>
  <pageSetup paperSize="9" scale="80"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Демография-11 мес-2021г</vt:lpstr>
      <vt:lpstr>по класс болез</vt:lpstr>
      <vt:lpstr>по класс бол-2</vt:lpstr>
      <vt:lpstr>по класс бол трудосп возр</vt:lpstr>
      <vt:lpstr>11м (труд) </vt:lpstr>
      <vt:lpstr>11м (труд) (2)</vt:lpstr>
      <vt:lpstr>от внеш причин</vt:lpstr>
      <vt:lpstr>от внеш причин трудосп возр</vt:lpstr>
      <vt:lpstr>'11м (труд) '!_Toc436738349</vt:lpstr>
      <vt:lpstr>'11м (труд) (2)'!_Toc436738349</vt:lpstr>
      <vt:lpstr>'по класс бол трудосп возр'!_Toc436738349</vt:lpstr>
      <vt:lpstr>'Демография-11 мес-2021г'!Область_печати</vt:lpstr>
      <vt:lpstr>'от внеш причин трудосп возр'!Область_печати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2021-12-27T08:43:57Z</dcterms:created>
  <dcterms:modified xsi:type="dcterms:W3CDTF">2021-12-28T03:39:52Z</dcterms:modified>
</cp:coreProperties>
</file>