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310" firstSheet="3" activeTab="6"/>
  </bookViews>
  <sheets>
    <sheet name="11 мес-17" sheetId="1" r:id="rId1"/>
    <sheet name="по класс бол" sheetId="2" r:id="rId2"/>
    <sheet name="по класс бол-2" sheetId="3" r:id="rId3"/>
    <sheet name="по класс бол-трудосп" sheetId="4" r:id="rId4"/>
    <sheet name="по класс бол-трудосп-2" sheetId="5" r:id="rId5"/>
    <sheet name="от внеш причин" sheetId="9" r:id="rId6"/>
    <sheet name="от внеш прич-трудосп" sheetId="8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</definedNames>
  <calcPr calcId="145621"/>
</workbook>
</file>

<file path=xl/calcChain.xml><?xml version="1.0" encoding="utf-8"?>
<calcChain xmlns="http://schemas.openxmlformats.org/spreadsheetml/2006/main">
  <c r="U18" i="1" l="1"/>
  <c r="U16" i="1"/>
  <c r="U10" i="1"/>
  <c r="K19" i="9"/>
  <c r="S18" i="9"/>
  <c r="S21" i="9" s="1"/>
  <c r="Q18" i="9"/>
  <c r="Q21" i="9" s="1"/>
  <c r="O18" i="9"/>
  <c r="O21" i="9" s="1"/>
  <c r="M18" i="9"/>
  <c r="M19" i="9" s="1"/>
  <c r="K18" i="9"/>
  <c r="K21" i="9" s="1"/>
  <c r="I18" i="9"/>
  <c r="I19" i="9" s="1"/>
  <c r="G18" i="9"/>
  <c r="G21" i="9" s="1"/>
  <c r="E18" i="9"/>
  <c r="E19" i="9" s="1"/>
  <c r="C18" i="9"/>
  <c r="C21" i="9" s="1"/>
  <c r="U17" i="9"/>
  <c r="V17" i="9" s="1"/>
  <c r="T17" i="9"/>
  <c r="R17" i="9"/>
  <c r="P17" i="9"/>
  <c r="N17" i="9"/>
  <c r="L17" i="9"/>
  <c r="J17" i="9"/>
  <c r="H17" i="9"/>
  <c r="F17" i="9"/>
  <c r="D17" i="9"/>
  <c r="T16" i="9"/>
  <c r="S16" i="9"/>
  <c r="Q16" i="9"/>
  <c r="R16" i="9" s="1"/>
  <c r="P16" i="9"/>
  <c r="O16" i="9"/>
  <c r="M16" i="9"/>
  <c r="N16" i="9" s="1"/>
  <c r="L16" i="9"/>
  <c r="K16" i="9"/>
  <c r="I16" i="9"/>
  <c r="J16" i="9" s="1"/>
  <c r="H16" i="9"/>
  <c r="G16" i="9"/>
  <c r="E16" i="9"/>
  <c r="F16" i="9" s="1"/>
  <c r="D16" i="9"/>
  <c r="C16" i="9"/>
  <c r="U15" i="9"/>
  <c r="V15" i="9" s="1"/>
  <c r="T15" i="9"/>
  <c r="R15" i="9"/>
  <c r="P15" i="9"/>
  <c r="N15" i="9"/>
  <c r="L15" i="9"/>
  <c r="J15" i="9"/>
  <c r="H15" i="9"/>
  <c r="F15" i="9"/>
  <c r="D15" i="9"/>
  <c r="U14" i="9"/>
  <c r="V14" i="9" s="1"/>
  <c r="T14" i="9"/>
  <c r="R14" i="9"/>
  <c r="P14" i="9"/>
  <c r="N14" i="9"/>
  <c r="L14" i="9"/>
  <c r="J14" i="9"/>
  <c r="H14" i="9"/>
  <c r="F14" i="9"/>
  <c r="D14" i="9"/>
  <c r="V13" i="9"/>
  <c r="U13" i="9"/>
  <c r="T13" i="9"/>
  <c r="R13" i="9"/>
  <c r="P13" i="9"/>
  <c r="N13" i="9"/>
  <c r="L13" i="9"/>
  <c r="J13" i="9"/>
  <c r="H13" i="9"/>
  <c r="F13" i="9"/>
  <c r="D13" i="9"/>
  <c r="U12" i="9"/>
  <c r="V12" i="9" s="1"/>
  <c r="T12" i="9"/>
  <c r="R12" i="9"/>
  <c r="P12" i="9"/>
  <c r="N12" i="9"/>
  <c r="L12" i="9"/>
  <c r="J12" i="9"/>
  <c r="H12" i="9"/>
  <c r="F12" i="9"/>
  <c r="D12" i="9"/>
  <c r="U11" i="9"/>
  <c r="V11" i="9" s="1"/>
  <c r="T11" i="9"/>
  <c r="R11" i="9"/>
  <c r="P11" i="9"/>
  <c r="N11" i="9"/>
  <c r="L11" i="9"/>
  <c r="J11" i="9"/>
  <c r="H11" i="9"/>
  <c r="F11" i="9"/>
  <c r="D11" i="9"/>
  <c r="U10" i="9"/>
  <c r="V10" i="9" s="1"/>
  <c r="T10" i="9"/>
  <c r="R10" i="9"/>
  <c r="P10" i="9"/>
  <c r="N10" i="9"/>
  <c r="L10" i="9"/>
  <c r="J10" i="9"/>
  <c r="H10" i="9"/>
  <c r="F10" i="9"/>
  <c r="D10" i="9"/>
  <c r="V9" i="9"/>
  <c r="U9" i="9"/>
  <c r="T9" i="9"/>
  <c r="R9" i="9"/>
  <c r="P9" i="9"/>
  <c r="N9" i="9"/>
  <c r="L9" i="9"/>
  <c r="J9" i="9"/>
  <c r="H9" i="9"/>
  <c r="F9" i="9"/>
  <c r="D9" i="9"/>
  <c r="U8" i="9"/>
  <c r="V8" i="9" s="1"/>
  <c r="T8" i="9"/>
  <c r="R8" i="9"/>
  <c r="P8" i="9"/>
  <c r="N8" i="9"/>
  <c r="L8" i="9"/>
  <c r="J8" i="9"/>
  <c r="H8" i="9"/>
  <c r="F8" i="9"/>
  <c r="D8" i="9"/>
  <c r="U7" i="9"/>
  <c r="V7" i="9" s="1"/>
  <c r="T7" i="9"/>
  <c r="R7" i="9"/>
  <c r="P7" i="9"/>
  <c r="N7" i="9"/>
  <c r="L7" i="9"/>
  <c r="J7" i="9"/>
  <c r="H7" i="9"/>
  <c r="F7" i="9"/>
  <c r="D7" i="9"/>
  <c r="U6" i="9"/>
  <c r="V6" i="9" s="1"/>
  <c r="T6" i="9"/>
  <c r="R6" i="9"/>
  <c r="P6" i="9"/>
  <c r="N6" i="9"/>
  <c r="L6" i="9"/>
  <c r="J6" i="9"/>
  <c r="H6" i="9"/>
  <c r="F6" i="9"/>
  <c r="D6" i="9"/>
  <c r="K19" i="8"/>
  <c r="S18" i="8"/>
  <c r="S21" i="8" s="1"/>
  <c r="Q18" i="8"/>
  <c r="Q21" i="8" s="1"/>
  <c r="O18" i="8"/>
  <c r="O21" i="8" s="1"/>
  <c r="M18" i="8"/>
  <c r="M19" i="8" s="1"/>
  <c r="K18" i="8"/>
  <c r="K21" i="8" s="1"/>
  <c r="I18" i="8"/>
  <c r="I21" i="8" s="1"/>
  <c r="G18" i="8"/>
  <c r="G21" i="8" s="1"/>
  <c r="E18" i="8"/>
  <c r="F18" i="8" s="1"/>
  <c r="F21" i="8" s="1"/>
  <c r="C18" i="8"/>
  <c r="C21" i="8" s="1"/>
  <c r="U17" i="8"/>
  <c r="V17" i="8" s="1"/>
  <c r="T17" i="8"/>
  <c r="R17" i="8"/>
  <c r="P17" i="8"/>
  <c r="N17" i="8"/>
  <c r="L17" i="8"/>
  <c r="J17" i="8"/>
  <c r="H17" i="8"/>
  <c r="F17" i="8"/>
  <c r="D17" i="8"/>
  <c r="T16" i="8"/>
  <c r="S16" i="8"/>
  <c r="Q16" i="8"/>
  <c r="R16" i="8" s="1"/>
  <c r="P16" i="8"/>
  <c r="O16" i="8"/>
  <c r="M16" i="8"/>
  <c r="N16" i="8" s="1"/>
  <c r="L16" i="8"/>
  <c r="K16" i="8"/>
  <c r="I16" i="8"/>
  <c r="J16" i="8" s="1"/>
  <c r="H16" i="8"/>
  <c r="G16" i="8"/>
  <c r="E16" i="8"/>
  <c r="U16" i="8" s="1"/>
  <c r="V16" i="8" s="1"/>
  <c r="D16" i="8"/>
  <c r="C16" i="8"/>
  <c r="U15" i="8"/>
  <c r="V15" i="8" s="1"/>
  <c r="T15" i="8"/>
  <c r="R15" i="8"/>
  <c r="P15" i="8"/>
  <c r="N15" i="8"/>
  <c r="L15" i="8"/>
  <c r="J15" i="8"/>
  <c r="H15" i="8"/>
  <c r="F15" i="8"/>
  <c r="D15" i="8"/>
  <c r="U14" i="8"/>
  <c r="V14" i="8" s="1"/>
  <c r="T14" i="8"/>
  <c r="R14" i="8"/>
  <c r="P14" i="8"/>
  <c r="N14" i="8"/>
  <c r="L14" i="8"/>
  <c r="J14" i="8"/>
  <c r="H14" i="8"/>
  <c r="F14" i="8"/>
  <c r="D14" i="8"/>
  <c r="V13" i="8"/>
  <c r="U13" i="8"/>
  <c r="T13" i="8"/>
  <c r="R13" i="8"/>
  <c r="P13" i="8"/>
  <c r="N13" i="8"/>
  <c r="L13" i="8"/>
  <c r="J13" i="8"/>
  <c r="H13" i="8"/>
  <c r="F13" i="8"/>
  <c r="D13" i="8"/>
  <c r="U12" i="8"/>
  <c r="V12" i="8" s="1"/>
  <c r="T12" i="8"/>
  <c r="R12" i="8"/>
  <c r="P12" i="8"/>
  <c r="N12" i="8"/>
  <c r="L12" i="8"/>
  <c r="J12" i="8"/>
  <c r="H12" i="8"/>
  <c r="F12" i="8"/>
  <c r="D12" i="8"/>
  <c r="U11" i="8"/>
  <c r="V11" i="8" s="1"/>
  <c r="T11" i="8"/>
  <c r="R11" i="8"/>
  <c r="P11" i="8"/>
  <c r="N11" i="8"/>
  <c r="L11" i="8"/>
  <c r="J11" i="8"/>
  <c r="H11" i="8"/>
  <c r="F11" i="8"/>
  <c r="D11" i="8"/>
  <c r="U10" i="8"/>
  <c r="V10" i="8" s="1"/>
  <c r="T10" i="8"/>
  <c r="R10" i="8"/>
  <c r="P10" i="8"/>
  <c r="N10" i="8"/>
  <c r="L10" i="8"/>
  <c r="J10" i="8"/>
  <c r="H10" i="8"/>
  <c r="F10" i="8"/>
  <c r="D10" i="8"/>
  <c r="V9" i="8"/>
  <c r="U9" i="8"/>
  <c r="T9" i="8"/>
  <c r="R9" i="8"/>
  <c r="P9" i="8"/>
  <c r="N9" i="8"/>
  <c r="L9" i="8"/>
  <c r="J9" i="8"/>
  <c r="H9" i="8"/>
  <c r="F9" i="8"/>
  <c r="D9" i="8"/>
  <c r="U8" i="8"/>
  <c r="V8" i="8" s="1"/>
  <c r="T8" i="8"/>
  <c r="R8" i="8"/>
  <c r="P8" i="8"/>
  <c r="N8" i="8"/>
  <c r="L8" i="8"/>
  <c r="J8" i="8"/>
  <c r="H8" i="8"/>
  <c r="F8" i="8"/>
  <c r="D8" i="8"/>
  <c r="U7" i="8"/>
  <c r="V7" i="8" s="1"/>
  <c r="T7" i="8"/>
  <c r="R7" i="8"/>
  <c r="P7" i="8"/>
  <c r="N7" i="8"/>
  <c r="L7" i="8"/>
  <c r="J7" i="8"/>
  <c r="H7" i="8"/>
  <c r="F7" i="8"/>
  <c r="D7" i="8"/>
  <c r="U6" i="8"/>
  <c r="V6" i="8" s="1"/>
  <c r="T6" i="8"/>
  <c r="R6" i="8"/>
  <c r="P6" i="8"/>
  <c r="N6" i="8"/>
  <c r="L6" i="8"/>
  <c r="J6" i="8"/>
  <c r="H6" i="8"/>
  <c r="F6" i="8"/>
  <c r="D6" i="8"/>
  <c r="R20" i="5"/>
  <c r="P20" i="5"/>
  <c r="J20" i="5"/>
  <c r="F20" i="5"/>
  <c r="T17" i="5"/>
  <c r="T18" i="5" s="1"/>
  <c r="S17" i="5"/>
  <c r="S20" i="5" s="1"/>
  <c r="R17" i="5"/>
  <c r="R18" i="5" s="1"/>
  <c r="Q17" i="5"/>
  <c r="Q18" i="5" s="1"/>
  <c r="P17" i="5"/>
  <c r="P18" i="5" s="1"/>
  <c r="O17" i="5"/>
  <c r="O18" i="5" s="1"/>
  <c r="N17" i="5"/>
  <c r="N18" i="5" s="1"/>
  <c r="M17" i="5"/>
  <c r="M18" i="5" s="1"/>
  <c r="L17" i="5"/>
  <c r="L20" i="5" s="1"/>
  <c r="K17" i="5"/>
  <c r="K20" i="5" s="1"/>
  <c r="J17" i="5"/>
  <c r="J18" i="5" s="1"/>
  <c r="I17" i="5"/>
  <c r="I18" i="5" s="1"/>
  <c r="H17" i="5"/>
  <c r="H20" i="5" s="1"/>
  <c r="G17" i="5"/>
  <c r="G20" i="5" s="1"/>
  <c r="F17" i="5"/>
  <c r="F18" i="5" s="1"/>
  <c r="E17" i="5"/>
  <c r="E18" i="5" s="1"/>
  <c r="D17" i="5"/>
  <c r="D20" i="5" s="1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T9" i="5"/>
  <c r="S9" i="5"/>
  <c r="R9" i="5"/>
  <c r="Q9" i="5"/>
  <c r="P9" i="5"/>
  <c r="O9" i="5"/>
  <c r="N9" i="5"/>
  <c r="M9" i="5"/>
  <c r="L9" i="5"/>
  <c r="K9" i="5"/>
  <c r="J9" i="5"/>
  <c r="H9" i="5"/>
  <c r="G9" i="5"/>
  <c r="F9" i="5"/>
  <c r="E9" i="5"/>
  <c r="D9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U16" i="4"/>
  <c r="D16" i="4"/>
  <c r="T15" i="4"/>
  <c r="U15" i="4" s="1"/>
  <c r="S15" i="4"/>
  <c r="S17" i="4" s="1"/>
  <c r="R15" i="4"/>
  <c r="R17" i="4" s="1"/>
  <c r="Q15" i="4"/>
  <c r="Q17" i="4" s="1"/>
  <c r="P15" i="4"/>
  <c r="P17" i="4" s="1"/>
  <c r="O15" i="4"/>
  <c r="O17" i="4" s="1"/>
  <c r="N15" i="4"/>
  <c r="N17" i="4" s="1"/>
  <c r="M15" i="4"/>
  <c r="M17" i="4" s="1"/>
  <c r="L15" i="4"/>
  <c r="L17" i="4" s="1"/>
  <c r="K15" i="4"/>
  <c r="K17" i="4" s="1"/>
  <c r="J15" i="4"/>
  <c r="J17" i="4" s="1"/>
  <c r="I15" i="4"/>
  <c r="I17" i="4" s="1"/>
  <c r="H15" i="4"/>
  <c r="H17" i="4" s="1"/>
  <c r="G15" i="4"/>
  <c r="G17" i="4" s="1"/>
  <c r="F15" i="4"/>
  <c r="F17" i="4" s="1"/>
  <c r="E15" i="4"/>
  <c r="E17" i="4" s="1"/>
  <c r="U14" i="4"/>
  <c r="D14" i="4"/>
  <c r="U13" i="4"/>
  <c r="D13" i="4"/>
  <c r="U12" i="4"/>
  <c r="D12" i="4"/>
  <c r="U11" i="4"/>
  <c r="D11" i="4"/>
  <c r="U10" i="4"/>
  <c r="D10" i="4"/>
  <c r="U9" i="4"/>
  <c r="U8" i="4"/>
  <c r="D8" i="4"/>
  <c r="U7" i="4"/>
  <c r="D7" i="4"/>
  <c r="U6" i="4"/>
  <c r="D6" i="4"/>
  <c r="D15" i="4" s="1"/>
  <c r="D17" i="4" s="1"/>
  <c r="D19" i="4" s="1"/>
  <c r="D21" i="4" s="1"/>
  <c r="U5" i="4"/>
  <c r="D5" i="4"/>
  <c r="U16" i="9" l="1"/>
  <c r="F18" i="9"/>
  <c r="F21" i="9" s="1"/>
  <c r="J18" i="9"/>
  <c r="J21" i="9" s="1"/>
  <c r="R18" i="9"/>
  <c r="R21" i="9" s="1"/>
  <c r="S19" i="9"/>
  <c r="E21" i="9"/>
  <c r="I21" i="9"/>
  <c r="M21" i="9"/>
  <c r="D18" i="9"/>
  <c r="D21" i="9" s="1"/>
  <c r="H18" i="9"/>
  <c r="H21" i="9" s="1"/>
  <c r="L18" i="9"/>
  <c r="L21" i="9" s="1"/>
  <c r="P18" i="9"/>
  <c r="P21" i="9" s="1"/>
  <c r="T18" i="9"/>
  <c r="T21" i="9" s="1"/>
  <c r="G19" i="9"/>
  <c r="O19" i="9"/>
  <c r="Q19" i="9"/>
  <c r="N18" i="9"/>
  <c r="N21" i="9" s="1"/>
  <c r="I19" i="8"/>
  <c r="J18" i="8"/>
  <c r="J21" i="8" s="1"/>
  <c r="R18" i="8"/>
  <c r="R21" i="8" s="1"/>
  <c r="S19" i="8"/>
  <c r="E21" i="8"/>
  <c r="M21" i="8"/>
  <c r="F16" i="8"/>
  <c r="E19" i="8"/>
  <c r="D18" i="8"/>
  <c r="D21" i="8" s="1"/>
  <c r="H18" i="8"/>
  <c r="H21" i="8" s="1"/>
  <c r="L18" i="8"/>
  <c r="L21" i="8" s="1"/>
  <c r="P18" i="8"/>
  <c r="P21" i="8" s="1"/>
  <c r="T18" i="8"/>
  <c r="T21" i="8" s="1"/>
  <c r="G19" i="8"/>
  <c r="O19" i="8"/>
  <c r="U18" i="8"/>
  <c r="Q19" i="8"/>
  <c r="N18" i="8"/>
  <c r="N21" i="8" s="1"/>
  <c r="G18" i="5"/>
  <c r="K18" i="5"/>
  <c r="S18" i="5"/>
  <c r="H18" i="5"/>
  <c r="E20" i="5"/>
  <c r="I20" i="5"/>
  <c r="M20" i="5"/>
  <c r="L18" i="5"/>
  <c r="Q19" i="4"/>
  <c r="Q18" i="4"/>
  <c r="G19" i="4"/>
  <c r="G21" i="4" s="1"/>
  <c r="G18" i="4"/>
  <c r="K19" i="4"/>
  <c r="K21" i="4" s="1"/>
  <c r="K18" i="4"/>
  <c r="O19" i="4"/>
  <c r="O18" i="4"/>
  <c r="S19" i="4"/>
  <c r="S21" i="4" s="1"/>
  <c r="S18" i="4"/>
  <c r="H18" i="4"/>
  <c r="H19" i="4"/>
  <c r="H21" i="4" s="1"/>
  <c r="L18" i="4"/>
  <c r="L19" i="4"/>
  <c r="L21" i="4" s="1"/>
  <c r="P18" i="4"/>
  <c r="P19" i="4"/>
  <c r="P21" i="4" s="1"/>
  <c r="E19" i="4"/>
  <c r="E21" i="4" s="1"/>
  <c r="E18" i="4"/>
  <c r="I19" i="4"/>
  <c r="I21" i="4" s="1"/>
  <c r="I18" i="4"/>
  <c r="M19" i="4"/>
  <c r="M21" i="4" s="1"/>
  <c r="M18" i="4"/>
  <c r="F19" i="4"/>
  <c r="F21" i="4" s="1"/>
  <c r="F18" i="4"/>
  <c r="J19" i="4"/>
  <c r="J21" i="4" s="1"/>
  <c r="J18" i="4"/>
  <c r="N19" i="4"/>
  <c r="N21" i="4" s="1"/>
  <c r="N18" i="4"/>
  <c r="R19" i="4"/>
  <c r="R21" i="4" s="1"/>
  <c r="R18" i="4"/>
  <c r="T17" i="4"/>
  <c r="U18" i="9" l="1"/>
  <c r="V16" i="9"/>
  <c r="U19" i="8"/>
  <c r="V18" i="8"/>
  <c r="V21" i="8" s="1"/>
  <c r="U21" i="8"/>
  <c r="T18" i="4"/>
  <c r="U17" i="4"/>
  <c r="T19" i="4"/>
  <c r="U19" i="9" l="1"/>
  <c r="U21" i="9"/>
  <c r="V18" i="9"/>
  <c r="V21" i="9" s="1"/>
  <c r="U21" i="3" l="1"/>
  <c r="T21" i="3"/>
  <c r="P21" i="3"/>
  <c r="O21" i="3"/>
  <c r="M21" i="3"/>
  <c r="L21" i="3"/>
  <c r="K21" i="3"/>
  <c r="I21" i="3"/>
  <c r="H21" i="3"/>
  <c r="G21" i="3"/>
  <c r="E21" i="3"/>
  <c r="D21" i="3"/>
  <c r="P19" i="3"/>
  <c r="M19" i="3"/>
  <c r="L19" i="3"/>
  <c r="I19" i="3"/>
  <c r="H19" i="3"/>
  <c r="E19" i="3"/>
  <c r="V18" i="3"/>
  <c r="V21" i="3" s="1"/>
  <c r="U18" i="3"/>
  <c r="U19" i="3" s="1"/>
  <c r="T18" i="3"/>
  <c r="T19" i="3" s="1"/>
  <c r="S18" i="3"/>
  <c r="S21" i="3" s="1"/>
  <c r="R18" i="3"/>
  <c r="R21" i="3" s="1"/>
  <c r="Q18" i="3"/>
  <c r="P18" i="3"/>
  <c r="O18" i="3"/>
  <c r="O19" i="3" s="1"/>
  <c r="N18" i="3"/>
  <c r="N19" i="3" s="1"/>
  <c r="M18" i="3"/>
  <c r="L18" i="3"/>
  <c r="K18" i="3"/>
  <c r="K19" i="3" s="1"/>
  <c r="J18" i="3"/>
  <c r="J19" i="3" s="1"/>
  <c r="I18" i="3"/>
  <c r="H18" i="3"/>
  <c r="G18" i="3"/>
  <c r="G19" i="3" s="1"/>
  <c r="F18" i="3"/>
  <c r="F19" i="3" s="1"/>
  <c r="E18" i="3"/>
  <c r="D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U18" i="2"/>
  <c r="U20" i="2" s="1"/>
  <c r="U22" i="2" s="1"/>
  <c r="T18" i="2"/>
  <c r="Q18" i="2"/>
  <c r="Q20" i="2" s="1"/>
  <c r="P18" i="2"/>
  <c r="M18" i="2"/>
  <c r="M20" i="2" s="1"/>
  <c r="M22" i="2" s="1"/>
  <c r="L18" i="2"/>
  <c r="I18" i="2"/>
  <c r="I20" i="2" s="1"/>
  <c r="I22" i="2" s="1"/>
  <c r="H18" i="2"/>
  <c r="E18" i="2"/>
  <c r="E20" i="2" s="1"/>
  <c r="E22" i="2" s="1"/>
  <c r="W17" i="2"/>
  <c r="D17" i="2"/>
  <c r="V16" i="2"/>
  <c r="V18" i="2" s="1"/>
  <c r="U16" i="2"/>
  <c r="T16" i="2"/>
  <c r="S16" i="2"/>
  <c r="S18" i="2" s="1"/>
  <c r="R16" i="2"/>
  <c r="R18" i="2" s="1"/>
  <c r="Q16" i="2"/>
  <c r="P16" i="2"/>
  <c r="O16" i="2"/>
  <c r="O18" i="2" s="1"/>
  <c r="N16" i="2"/>
  <c r="N18" i="2" s="1"/>
  <c r="M16" i="2"/>
  <c r="L16" i="2"/>
  <c r="K16" i="2"/>
  <c r="K18" i="2" s="1"/>
  <c r="J16" i="2"/>
  <c r="J18" i="2" s="1"/>
  <c r="I16" i="2"/>
  <c r="H16" i="2"/>
  <c r="G16" i="2"/>
  <c r="G18" i="2" s="1"/>
  <c r="F16" i="2"/>
  <c r="F18" i="2" s="1"/>
  <c r="E16" i="2"/>
  <c r="W15" i="2"/>
  <c r="D15" i="2"/>
  <c r="W14" i="2"/>
  <c r="D14" i="2"/>
  <c r="W13" i="2"/>
  <c r="D13" i="2"/>
  <c r="W12" i="2"/>
  <c r="D12" i="2"/>
  <c r="W11" i="2"/>
  <c r="D11" i="2"/>
  <c r="W10" i="2"/>
  <c r="D10" i="2"/>
  <c r="W9" i="2"/>
  <c r="D9" i="2"/>
  <c r="W8" i="2"/>
  <c r="D8" i="2"/>
  <c r="W7" i="2"/>
  <c r="D7" i="2"/>
  <c r="W6" i="2"/>
  <c r="D6" i="2"/>
  <c r="D16" i="2" s="1"/>
  <c r="D18" i="2" s="1"/>
  <c r="V19" i="3" l="1"/>
  <c r="S19" i="3"/>
  <c r="F21" i="3"/>
  <c r="J21" i="3"/>
  <c r="N21" i="3"/>
  <c r="Q19" i="2"/>
  <c r="E19" i="2"/>
  <c r="D20" i="2"/>
  <c r="D22" i="2" s="1"/>
  <c r="U19" i="2"/>
  <c r="M19" i="2"/>
  <c r="I19" i="2"/>
  <c r="F19" i="2"/>
  <c r="F20" i="2"/>
  <c r="F22" i="2" s="1"/>
  <c r="J19" i="2"/>
  <c r="J20" i="2"/>
  <c r="J22" i="2" s="1"/>
  <c r="N19" i="2"/>
  <c r="N20" i="2"/>
  <c r="N22" i="2" s="1"/>
  <c r="R19" i="2"/>
  <c r="R20" i="2"/>
  <c r="R22" i="2" s="1"/>
  <c r="W18" i="2"/>
  <c r="V19" i="2"/>
  <c r="V20" i="2"/>
  <c r="V22" i="2" s="1"/>
  <c r="H19" i="2"/>
  <c r="P19" i="2"/>
  <c r="G19" i="2"/>
  <c r="G20" i="2"/>
  <c r="G22" i="2" s="1"/>
  <c r="K19" i="2"/>
  <c r="K20" i="2"/>
  <c r="K22" i="2" s="1"/>
  <c r="O19" i="2"/>
  <c r="O20" i="2"/>
  <c r="O22" i="2" s="1"/>
  <c r="S19" i="2"/>
  <c r="S20" i="2"/>
  <c r="S22" i="2" s="1"/>
  <c r="L19" i="2"/>
  <c r="T19" i="2"/>
  <c r="W16" i="2"/>
  <c r="H20" i="2"/>
  <c r="H22" i="2" s="1"/>
  <c r="L20" i="2"/>
  <c r="L22" i="2" s="1"/>
  <c r="P20" i="2"/>
  <c r="P22" i="2" s="1"/>
  <c r="T20" i="2"/>
  <c r="T22" i="2" s="1"/>
  <c r="Z20" i="1" l="1"/>
  <c r="V20" i="1"/>
  <c r="Q20" i="1"/>
  <c r="L18" i="1"/>
  <c r="L20" i="1" s="1"/>
  <c r="AB17" i="1"/>
  <c r="AA17" i="1" s="1"/>
  <c r="W17" i="1"/>
  <c r="Q17" i="1"/>
  <c r="P17" i="1"/>
  <c r="M17" i="1"/>
  <c r="I17" i="1"/>
  <c r="S17" i="1" s="1"/>
  <c r="H17" i="1"/>
  <c r="R17" i="1" s="1"/>
  <c r="G17" i="1"/>
  <c r="X17" i="1" s="1"/>
  <c r="Y17" i="1" s="1"/>
  <c r="F17" i="1"/>
  <c r="E17" i="1"/>
  <c r="O17" i="1" s="1"/>
  <c r="D17" i="1"/>
  <c r="N17" i="1" s="1"/>
  <c r="T17" i="1" s="1"/>
  <c r="L16" i="1"/>
  <c r="J16" i="1"/>
  <c r="AB15" i="1"/>
  <c r="AA15" i="1"/>
  <c r="W15" i="1"/>
  <c r="P15" i="1"/>
  <c r="M15" i="1"/>
  <c r="I15" i="1"/>
  <c r="S15" i="1" s="1"/>
  <c r="H15" i="1"/>
  <c r="R15" i="1" s="1"/>
  <c r="G15" i="1"/>
  <c r="F15" i="1"/>
  <c r="E15" i="1"/>
  <c r="O15" i="1" s="1"/>
  <c r="D15" i="1"/>
  <c r="N15" i="1" s="1"/>
  <c r="T15" i="1" s="1"/>
  <c r="AB14" i="1"/>
  <c r="AA14" i="1"/>
  <c r="W14" i="1"/>
  <c r="P14" i="1"/>
  <c r="M14" i="1"/>
  <c r="I14" i="1"/>
  <c r="S14" i="1" s="1"/>
  <c r="H14" i="1"/>
  <c r="R14" i="1" s="1"/>
  <c r="G14" i="1"/>
  <c r="F14" i="1"/>
  <c r="E14" i="1"/>
  <c r="O14" i="1" s="1"/>
  <c r="T14" i="1" s="1"/>
  <c r="D14" i="1"/>
  <c r="N14" i="1" s="1"/>
  <c r="AB13" i="1"/>
  <c r="AA13" i="1"/>
  <c r="W13" i="1"/>
  <c r="P13" i="1"/>
  <c r="M13" i="1"/>
  <c r="I13" i="1"/>
  <c r="S13" i="1" s="1"/>
  <c r="H13" i="1"/>
  <c r="R13" i="1" s="1"/>
  <c r="G13" i="1"/>
  <c r="F13" i="1"/>
  <c r="E13" i="1"/>
  <c r="O13" i="1" s="1"/>
  <c r="T13" i="1" s="1"/>
  <c r="D13" i="1"/>
  <c r="N13" i="1" s="1"/>
  <c r="AB12" i="1"/>
  <c r="AA12" i="1"/>
  <c r="W12" i="1"/>
  <c r="P12" i="1"/>
  <c r="M12" i="1"/>
  <c r="I12" i="1"/>
  <c r="S12" i="1" s="1"/>
  <c r="H12" i="1"/>
  <c r="R12" i="1" s="1"/>
  <c r="G12" i="1"/>
  <c r="F12" i="1"/>
  <c r="E12" i="1"/>
  <c r="O12" i="1" s="1"/>
  <c r="D12" i="1"/>
  <c r="N12" i="1" s="1"/>
  <c r="T12" i="1" s="1"/>
  <c r="W11" i="1"/>
  <c r="P11" i="1"/>
  <c r="I11" i="1"/>
  <c r="S11" i="1" s="1"/>
  <c r="R11" i="1"/>
  <c r="F11" i="1"/>
  <c r="X11" i="1" s="1"/>
  <c r="Y11" i="1" s="1"/>
  <c r="E11" i="1"/>
  <c r="D11" i="1"/>
  <c r="N11" i="1" s="1"/>
  <c r="W10" i="1"/>
  <c r="P10" i="1"/>
  <c r="M10" i="1"/>
  <c r="I10" i="1"/>
  <c r="S10" i="1" s="1"/>
  <c r="H10" i="1"/>
  <c r="R10" i="1" s="1"/>
  <c r="G10" i="1"/>
  <c r="F10" i="1"/>
  <c r="E10" i="1"/>
  <c r="O10" i="1" s="1"/>
  <c r="D10" i="1"/>
  <c r="AB10" i="1" s="1"/>
  <c r="AA10" i="1" s="1"/>
  <c r="W9" i="1"/>
  <c r="P9" i="1"/>
  <c r="M9" i="1"/>
  <c r="J9" i="1"/>
  <c r="I9" i="1"/>
  <c r="S9" i="1" s="1"/>
  <c r="H9" i="1"/>
  <c r="R9" i="1" s="1"/>
  <c r="G9" i="1"/>
  <c r="K9" i="1" s="1"/>
  <c r="F9" i="1"/>
  <c r="E9" i="1"/>
  <c r="O9" i="1" s="1"/>
  <c r="D9" i="1"/>
  <c r="N9" i="1" s="1"/>
  <c r="T9" i="1" s="1"/>
  <c r="AB8" i="1"/>
  <c r="AA8" i="1" s="1"/>
  <c r="W8" i="1"/>
  <c r="Q8" i="1"/>
  <c r="P8" i="1"/>
  <c r="M8" i="1"/>
  <c r="I8" i="1"/>
  <c r="S8" i="1" s="1"/>
  <c r="H8" i="1"/>
  <c r="R8" i="1" s="1"/>
  <c r="G8" i="1"/>
  <c r="X8" i="1" s="1"/>
  <c r="Y8" i="1" s="1"/>
  <c r="F8" i="1"/>
  <c r="E8" i="1"/>
  <c r="O8" i="1" s="1"/>
  <c r="D8" i="1"/>
  <c r="N8" i="1" s="1"/>
  <c r="AB7" i="1"/>
  <c r="AA7" i="1" s="1"/>
  <c r="W7" i="1"/>
  <c r="Q7" i="1"/>
  <c r="P7" i="1"/>
  <c r="M7" i="1"/>
  <c r="I7" i="1"/>
  <c r="S7" i="1" s="1"/>
  <c r="H7" i="1"/>
  <c r="R7" i="1" s="1"/>
  <c r="G7" i="1"/>
  <c r="F7" i="1"/>
  <c r="E7" i="1"/>
  <c r="O7" i="1" s="1"/>
  <c r="D7" i="1"/>
  <c r="N7" i="1" s="1"/>
  <c r="AB6" i="1"/>
  <c r="W6" i="1"/>
  <c r="Q6" i="1"/>
  <c r="P6" i="1"/>
  <c r="M6" i="1"/>
  <c r="I6" i="1"/>
  <c r="S6" i="1" s="1"/>
  <c r="H6" i="1"/>
  <c r="H16" i="1" s="1"/>
  <c r="G6" i="1"/>
  <c r="F6" i="1"/>
  <c r="E6" i="1"/>
  <c r="O6" i="1" s="1"/>
  <c r="D6" i="1"/>
  <c r="D16" i="1" s="1"/>
  <c r="T11" i="1" l="1"/>
  <c r="D18" i="1"/>
  <c r="H18" i="1"/>
  <c r="X10" i="1"/>
  <c r="Y10" i="1" s="1"/>
  <c r="Q10" i="1"/>
  <c r="K10" i="1"/>
  <c r="M11" i="1"/>
  <c r="M16" i="1" s="1"/>
  <c r="M18" i="1" s="1"/>
  <c r="M20" i="1" s="1"/>
  <c r="O11" i="1"/>
  <c r="AB11" i="1"/>
  <c r="AA11" i="1" s="1"/>
  <c r="K11" i="1"/>
  <c r="X13" i="1"/>
  <c r="Y13" i="1" s="1"/>
  <c r="Q13" i="1"/>
  <c r="K13" i="1"/>
  <c r="N16" i="1"/>
  <c r="W16" i="1"/>
  <c r="W18" i="1" s="1"/>
  <c r="X14" i="1"/>
  <c r="Y14" i="1" s="1"/>
  <c r="Q14" i="1"/>
  <c r="K14" i="1"/>
  <c r="F16" i="1"/>
  <c r="AA6" i="1"/>
  <c r="X7" i="1"/>
  <c r="Y7" i="1" s="1"/>
  <c r="T8" i="1"/>
  <c r="X15" i="1"/>
  <c r="Y15" i="1" s="1"/>
  <c r="Q15" i="1"/>
  <c r="K15" i="1"/>
  <c r="P16" i="1"/>
  <c r="J18" i="1"/>
  <c r="G16" i="1"/>
  <c r="G18" i="1" s="1"/>
  <c r="X6" i="1"/>
  <c r="T7" i="1"/>
  <c r="X9" i="1"/>
  <c r="Y9" i="1" s="1"/>
  <c r="X12" i="1"/>
  <c r="Y12" i="1" s="1"/>
  <c r="Q12" i="1"/>
  <c r="K12" i="1"/>
  <c r="N6" i="1"/>
  <c r="T6" i="1" s="1"/>
  <c r="AB9" i="1"/>
  <c r="AA9" i="1" s="1"/>
  <c r="K6" i="1"/>
  <c r="K16" i="1" s="1"/>
  <c r="K18" i="1" s="1"/>
  <c r="K20" i="1" s="1"/>
  <c r="K7" i="1"/>
  <c r="K8" i="1"/>
  <c r="E16" i="1"/>
  <c r="I16" i="1"/>
  <c r="K17" i="1"/>
  <c r="R6" i="1"/>
  <c r="Q9" i="1"/>
  <c r="Q11" i="1"/>
  <c r="N10" i="1"/>
  <c r="T10" i="1" s="1"/>
  <c r="I18" i="1" l="1"/>
  <c r="S16" i="1"/>
  <c r="Y6" i="1"/>
  <c r="X16" i="1"/>
  <c r="F18" i="1"/>
  <c r="Q16" i="1"/>
  <c r="W25" i="1"/>
  <c r="W26" i="1" s="1"/>
  <c r="W20" i="1"/>
  <c r="R18" i="1"/>
  <c r="R20" i="1" s="1"/>
  <c r="H20" i="1"/>
  <c r="E18" i="1"/>
  <c r="O16" i="1"/>
  <c r="Y25" i="1"/>
  <c r="Y26" i="1" s="1"/>
  <c r="G20" i="1"/>
  <c r="AB16" i="1"/>
  <c r="AB18" i="1" s="1"/>
  <c r="AB20" i="1" s="1"/>
  <c r="T16" i="1"/>
  <c r="R16" i="1"/>
  <c r="J20" i="1"/>
  <c r="P18" i="1"/>
  <c r="P20" i="1" s="1"/>
  <c r="AA16" i="1"/>
  <c r="AA18" i="1" s="1"/>
  <c r="AA20" i="1" s="1"/>
  <c r="D20" i="1"/>
  <c r="N18" i="1"/>
  <c r="V25" i="1" l="1"/>
  <c r="V26" i="1" s="1"/>
  <c r="F20" i="1"/>
  <c r="S18" i="1"/>
  <c r="S20" i="1" s="1"/>
  <c r="I20" i="1"/>
  <c r="Y16" i="1"/>
  <c r="X18" i="1"/>
  <c r="E20" i="1"/>
  <c r="O18" i="1"/>
  <c r="O20" i="1" s="1"/>
  <c r="N20" i="1"/>
  <c r="T18" i="1" l="1"/>
  <c r="T20" i="1" s="1"/>
  <c r="X20" i="1"/>
  <c r="X25" i="1"/>
  <c r="X26" i="1" s="1"/>
  <c r="Y18" i="1"/>
  <c r="Y20" i="1" s="1"/>
</calcChain>
</file>

<file path=xl/sharedStrings.xml><?xml version="1.0" encoding="utf-8"?>
<sst xmlns="http://schemas.openxmlformats.org/spreadsheetml/2006/main" count="436" uniqueCount="184">
  <si>
    <t>Демографические показатели. Естественное  движение населения *</t>
  </si>
  <si>
    <t xml:space="preserve">     Республики Алтай за  11 месяцев  2017 год</t>
  </si>
  <si>
    <t>№ п/п</t>
  </si>
  <si>
    <t>Районы</t>
  </si>
  <si>
    <t>Населе- ние    по естественному приросту  за 11 мес-в 2017г</t>
  </si>
  <si>
    <t>Всего роди   лось живыми</t>
  </si>
  <si>
    <t xml:space="preserve">                   У М Е Р Л О </t>
  </si>
  <si>
    <t>Рож- даемость в тыс.</t>
  </si>
  <si>
    <t xml:space="preserve">   Показатели смертности</t>
  </si>
  <si>
    <t>Естест-  венный прирост            на 1000 человек</t>
  </si>
  <si>
    <t>Нас-е трудосп возраста на начало 2017г</t>
  </si>
  <si>
    <t>от 15- до 18 лет</t>
  </si>
  <si>
    <t>От  0    до 18 лет</t>
  </si>
  <si>
    <t>от 0 до 18 лет</t>
  </si>
  <si>
    <t xml:space="preserve">1/2  естест вен ного при   роста (абс. ч.)       </t>
  </si>
  <si>
    <t xml:space="preserve">Естес твен  ный при    рост  (абс. ч.)       </t>
  </si>
  <si>
    <t>Всего</t>
  </si>
  <si>
    <t>До 1   года</t>
  </si>
  <si>
    <t>От 1г.    до 15 лет</t>
  </si>
  <si>
    <t xml:space="preserve">   Перинатал.</t>
  </si>
  <si>
    <t>От 16 до 55-60 л.</t>
  </si>
  <si>
    <t>С 55-60 и выше</t>
  </si>
  <si>
    <t>Муж- чин</t>
  </si>
  <si>
    <t>Жен- щин</t>
  </si>
  <si>
    <t>Об- щая</t>
  </si>
  <si>
    <t xml:space="preserve"> На тыс.       труд. возр. </t>
  </si>
  <si>
    <t xml:space="preserve">Мла-    ден-   чес-  кая  </t>
  </si>
  <si>
    <t>Пери- натал   ная</t>
  </si>
  <si>
    <t>Мерт-  ворождае- мость</t>
  </si>
  <si>
    <r>
      <t xml:space="preserve">Пока затель   на </t>
    </r>
    <r>
      <rPr>
        <b/>
        <u val="singleAccounting"/>
        <sz val="10"/>
        <rFont val="Arial"/>
        <family val="2"/>
        <charset val="204"/>
      </rPr>
      <t>10. 000</t>
    </r>
    <r>
      <rPr>
        <b/>
        <sz val="10"/>
        <rFont val="Arial"/>
        <family val="2"/>
        <charset val="204"/>
      </rPr>
      <t xml:space="preserve">  детского             населения  </t>
    </r>
  </si>
  <si>
    <t>Детское  нас-е    на 01.01.  2017</t>
  </si>
  <si>
    <t xml:space="preserve">0-7 дней </t>
  </si>
  <si>
    <t>мерт.рож.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</si>
  <si>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</si>
  <si>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</si>
  <si>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</si>
  <si>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</si>
  <si>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</si>
  <si>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</si>
  <si>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</si>
  <si>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</si>
  <si>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</si>
  <si>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</si>
  <si>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</si>
  <si>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</si>
  <si>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>Пок-ли смерт.на 100 тыс. нас. РА за  11 мес.</t>
    </r>
    <r>
      <rPr>
        <b/>
        <u/>
        <sz val="14"/>
        <rFont val="Times New Roman Cyr"/>
        <charset val="204"/>
      </rPr>
      <t xml:space="preserve"> 2017г</t>
    </r>
  </si>
  <si>
    <r>
      <t xml:space="preserve"> за  11 мес.</t>
    </r>
    <r>
      <rPr>
        <b/>
        <u/>
        <sz val="14"/>
        <rFont val="Times New Roman Cyr"/>
        <charset val="204"/>
      </rPr>
      <t xml:space="preserve"> 2016г</t>
    </r>
  </si>
  <si>
    <t>Динамика  2017г к 2016г  (абс ч. +, -  показ-и  в %</t>
  </si>
  <si>
    <r>
      <t>10  мес.</t>
    </r>
    <r>
      <rPr>
        <u/>
        <sz val="11"/>
        <rFont val="Times New Roman Cyr"/>
        <charset val="204"/>
      </rPr>
      <t xml:space="preserve"> 2015г</t>
    </r>
  </si>
  <si>
    <r>
      <rPr>
        <b/>
        <sz val="18"/>
        <rFont val="Arial"/>
        <family val="2"/>
        <charset val="204"/>
      </rPr>
      <t xml:space="preserve">Смертность   детская </t>
    </r>
    <r>
      <rPr>
        <b/>
        <sz val="13"/>
        <rFont val="Arial"/>
        <family val="2"/>
        <charset val="204"/>
      </rPr>
      <t xml:space="preserve">     (на </t>
    </r>
    <r>
      <rPr>
        <b/>
        <u/>
        <sz val="13"/>
        <rFont val="Arial"/>
        <family val="2"/>
        <charset val="204"/>
      </rPr>
      <t>10 000</t>
    </r>
    <r>
      <rPr>
        <b/>
        <sz val="13"/>
        <rFont val="Arial"/>
        <family val="2"/>
        <charset val="204"/>
      </rPr>
      <t xml:space="preserve"> соответствующего нас-я)</t>
    </r>
  </si>
  <si>
    <t>*коэффициент -1,093</t>
  </si>
  <si>
    <t>0 - 14л</t>
  </si>
  <si>
    <t>15-17л</t>
  </si>
  <si>
    <t>0-17л</t>
  </si>
  <si>
    <t>от 1 - 14л</t>
  </si>
  <si>
    <r>
      <t>за  10    мес-в</t>
    </r>
    <r>
      <rPr>
        <b/>
        <u/>
        <sz val="14"/>
        <rFont val="Arial"/>
        <family val="2"/>
        <charset val="204"/>
      </rPr>
      <t xml:space="preserve">    2017г</t>
    </r>
  </si>
  <si>
    <t>динамика   в   %  (2017  к  2016г)</t>
  </si>
  <si>
    <t>Население дет-е на нач-о 2017г</t>
  </si>
  <si>
    <t>за  11    мес-в   2016г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</si>
  <si>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всего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20"/>
        <rFont val="Times New Roman Cyr"/>
        <family val="1"/>
        <charset val="204"/>
      </rPr>
      <t xml:space="preserve">  11 месяцев  </t>
    </r>
    <r>
      <rPr>
        <b/>
        <i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2017 г.*</t>
    </r>
  </si>
  <si>
    <t>( Вся возрастная группа )</t>
  </si>
  <si>
    <t>Данные предварительные!</t>
  </si>
  <si>
    <t xml:space="preserve">№ </t>
  </si>
  <si>
    <t>Территория</t>
  </si>
  <si>
    <t>Населе  ние по естественному приросту за 11 мес-в 2017г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</si>
  <si>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</si>
  <si>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</si>
  <si>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</si>
  <si>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</si>
  <si>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</si>
  <si>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</si>
  <si>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</si>
  <si>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</si>
  <si>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</si>
  <si>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</si>
  <si>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</si>
  <si>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</si>
  <si>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</si>
  <si>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</si>
  <si>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</si>
  <si>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</si>
  <si>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</si>
  <si>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</si>
  <si>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</si>
  <si>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Показатель смертности от туберкулеза на 100000 населения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</si>
  <si>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</si>
  <si>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</si>
  <si>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</si>
  <si>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</si>
  <si>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</si>
  <si>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</si>
  <si>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</si>
  <si>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</si>
  <si>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</si>
  <si>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</si>
  <si>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</si>
  <si>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</si>
  <si>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</si>
  <si>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</si>
  <si>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</si>
  <si>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</si>
  <si>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</si>
  <si>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</si>
  <si>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</si>
  <si>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</si>
  <si>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</si>
  <si>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РА за 11 мес 2017г</t>
  </si>
  <si>
    <t>Удельный вес</t>
  </si>
  <si>
    <t>от всех инфекц-х заболеваний</t>
  </si>
  <si>
    <t>Пок-ли смерт.на 100 тыс.нас.                                                      за  11 мес. 2017г</t>
  </si>
  <si>
    <t xml:space="preserve">  за  11 мес. 2016г</t>
  </si>
  <si>
    <t xml:space="preserve">2017г к 2016г     в  % </t>
  </si>
  <si>
    <t xml:space="preserve"> за 11 мес 2016г (абс чис)</t>
  </si>
  <si>
    <t xml:space="preserve">  за  11 мес. 2015г</t>
  </si>
  <si>
    <t xml:space="preserve"> коэффициент  1,093</t>
  </si>
  <si>
    <t>материнская смертность на 100 тыс. родившихся живыми</t>
  </si>
  <si>
    <t>***</t>
  </si>
  <si>
    <t>Состояния возникающие в перинатальном периоде на 100тыс. родившихся живыми</t>
  </si>
  <si>
    <t>родились живыми</t>
  </si>
  <si>
    <t>Населе  ние по естественному приросту за 11 мес-в 2016г</t>
  </si>
  <si>
    <t>род живыми</t>
  </si>
  <si>
    <t>11 мес. 2014г</t>
  </si>
  <si>
    <r>
      <t>Структура смертности  т</t>
    </r>
    <r>
      <rPr>
        <b/>
        <u/>
        <sz val="16"/>
        <rFont val="Times New Roman Cyr"/>
        <family val="1"/>
        <charset val="204"/>
      </rPr>
      <t>рудоспособного</t>
    </r>
    <r>
      <rPr>
        <b/>
        <sz val="16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16"/>
        <rFont val="Times New Roman Cyr"/>
        <family val="1"/>
        <charset val="204"/>
      </rPr>
      <t xml:space="preserve">  11 месяцев   </t>
    </r>
    <r>
      <rPr>
        <b/>
        <sz val="16"/>
        <rFont val="Times New Roman Cyr"/>
        <family val="1"/>
        <charset val="204"/>
      </rPr>
      <t>2017г.</t>
    </r>
  </si>
  <si>
    <t>Данные предварительные!                            ( на 100 тыс трудоспособного возраста )</t>
  </si>
  <si>
    <t>Нас-е трудо спо собного возраста на начало 2017г</t>
  </si>
  <si>
    <t>Республика</t>
  </si>
  <si>
    <r>
      <t xml:space="preserve">Пок-ли смертности на 100 тыс.  трудосп-о нас.     </t>
    </r>
    <r>
      <rPr>
        <b/>
        <u/>
        <sz val="12"/>
        <rFont val="Times New Roman Cyr"/>
        <family val="1"/>
        <charset val="204"/>
      </rPr>
      <t>за 11 мес 2017г</t>
    </r>
  </si>
  <si>
    <r>
      <t xml:space="preserve">     </t>
    </r>
    <r>
      <rPr>
        <u/>
        <sz val="12"/>
        <rFont val="Times New Roman Cyr"/>
        <charset val="204"/>
      </rPr>
      <t>за 11 мес 2016г</t>
    </r>
  </si>
  <si>
    <t xml:space="preserve">2017г к 2016г в % </t>
  </si>
  <si>
    <t>увел в 3 раза</t>
  </si>
  <si>
    <t>увел в 1,6 раз</t>
  </si>
  <si>
    <t xml:space="preserve">                                                                                                                                         за 11 мес 2016г (в абс.чис.)</t>
  </si>
  <si>
    <r>
      <t xml:space="preserve">                                                                                                                                         </t>
    </r>
    <r>
      <rPr>
        <u/>
        <sz val="12"/>
        <rFont val="Times New Roman Cyr"/>
        <charset val="204"/>
      </rPr>
      <t>за 11 мес 2015г</t>
    </r>
  </si>
  <si>
    <r>
      <t>Структура смертности  т</t>
    </r>
    <r>
      <rPr>
        <b/>
        <u/>
        <sz val="16"/>
        <rFont val="Times New Roman Cyr"/>
        <family val="1"/>
        <charset val="204"/>
      </rPr>
      <t>рудоспособного</t>
    </r>
    <r>
      <rPr>
        <b/>
        <sz val="16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16"/>
        <rFont val="Times New Roman Cyr"/>
        <family val="1"/>
        <charset val="204"/>
      </rPr>
      <t xml:space="preserve">  11 месяцев   </t>
    </r>
    <r>
      <rPr>
        <b/>
        <sz val="16"/>
        <rFont val="Times New Roman Cyr"/>
        <family val="1"/>
        <charset val="204"/>
      </rPr>
      <t>2017 г.*</t>
    </r>
  </si>
  <si>
    <t>,</t>
  </si>
  <si>
    <r>
      <t xml:space="preserve">                                                                                                                                            </t>
    </r>
    <r>
      <rPr>
        <u/>
        <sz val="11"/>
        <rFont val="Times New Roman Cyr"/>
        <family val="1"/>
        <charset val="204"/>
      </rPr>
      <t>за 11 мес 2014г</t>
    </r>
  </si>
  <si>
    <r>
      <t>Смертность</t>
    </r>
    <r>
      <rPr>
        <b/>
        <i/>
        <sz val="20"/>
        <color rgb="FF000000"/>
        <rFont val="Arial Cyr"/>
        <charset val="204"/>
      </rPr>
      <t xml:space="preserve"> </t>
    </r>
    <r>
      <rPr>
        <b/>
        <i/>
        <u/>
        <sz val="20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                за  11 месяцев        2017 году                           </t>
    </r>
  </si>
  <si>
    <t xml:space="preserve"> Данные предварительные!                                                    (по данным АИС "смертность")</t>
  </si>
  <si>
    <t>Наименование территории</t>
  </si>
  <si>
    <t xml:space="preserve">Нас-е трудоспо собного возраста 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</si>
  <si>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</si>
  <si>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</si>
  <si>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</si>
  <si>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</si>
  <si>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</si>
  <si>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</si>
  <si>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</si>
  <si>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</si>
  <si>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</si>
  <si>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</si>
  <si>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</si>
  <si>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01.01.          2017г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</si>
  <si>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</si>
  <si>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</si>
  <si>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</si>
  <si>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</si>
  <si>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</si>
  <si>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</si>
  <si>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</si>
  <si>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</si>
  <si>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</si>
  <si>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</si>
  <si>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</si>
  <si>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</si>
  <si>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</si>
  <si>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 xml:space="preserve">Всего за  11 мес. 2017г  </t>
  </si>
  <si>
    <t>Удельный вес от всех травм</t>
  </si>
  <si>
    <t>от всех транс. н.с.</t>
  </si>
  <si>
    <t>от всех отравлений</t>
  </si>
  <si>
    <t xml:space="preserve"> за  11 мес. 2016г  </t>
  </si>
  <si>
    <t>2017г к 2016г. абс.чис.           +, -,   показ-и  в %</t>
  </si>
  <si>
    <t xml:space="preserve">  11 мес. 2015г  </t>
  </si>
  <si>
    <t xml:space="preserve">  11 мес. 2014г  </t>
  </si>
  <si>
    <r>
      <t xml:space="preserve">Смертность </t>
    </r>
    <r>
      <rPr>
        <b/>
        <i/>
        <u/>
        <sz val="18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         за 11  месяцев 2017 года                                     </t>
    </r>
  </si>
  <si>
    <t>Население по естествен ному приросту за 11 мес    2017 г</t>
  </si>
  <si>
    <t>Самоубийство</t>
  </si>
  <si>
    <r>
      <t xml:space="preserve">Падения       </t>
    </r>
    <r>
      <rPr>
        <b/>
        <sz val="9"/>
        <color rgb="FF000000"/>
        <rFont val="Arial Cyr1"/>
        <charset val="204"/>
      </rPr>
      <t>W00-W19</t>
    </r>
  </si>
  <si>
    <r>
      <t xml:space="preserve">Всего за  </t>
    </r>
    <r>
      <rPr>
        <b/>
        <u/>
        <sz val="12"/>
        <color rgb="FF000000"/>
        <rFont val="Arial Cyr"/>
        <charset val="204"/>
      </rPr>
      <t>11 мес.    2017г.</t>
    </r>
  </si>
  <si>
    <r>
      <t xml:space="preserve">от всех </t>
    </r>
    <r>
      <rPr>
        <u/>
        <sz val="10"/>
        <color rgb="FF000000"/>
        <rFont val="Arial Cyr"/>
        <charset val="204"/>
      </rPr>
      <t>трансп-х</t>
    </r>
    <r>
      <rPr>
        <sz val="10"/>
        <color rgb="FF000000"/>
        <rFont val="Arial Cyr"/>
        <charset val="204"/>
      </rPr>
      <t xml:space="preserve"> н.с.</t>
    </r>
  </si>
  <si>
    <r>
      <t xml:space="preserve"> за  </t>
    </r>
    <r>
      <rPr>
        <b/>
        <u/>
        <sz val="12"/>
        <color rgb="FF000000"/>
        <rFont val="Arial Cyr"/>
        <charset val="204"/>
      </rPr>
      <t>11 мес.    2016г.</t>
    </r>
  </si>
  <si>
    <t>2017г к 2016г. абс.чис.  +, -,        показ-и  в %</t>
  </si>
  <si>
    <r>
      <t xml:space="preserve">  </t>
    </r>
    <r>
      <rPr>
        <u/>
        <sz val="12"/>
        <color rgb="FF000000"/>
        <rFont val="Arial Cyr"/>
        <charset val="204"/>
      </rPr>
      <t>11 мес.    2015г.</t>
    </r>
  </si>
  <si>
    <r>
      <t xml:space="preserve">  </t>
    </r>
    <r>
      <rPr>
        <u/>
        <sz val="12"/>
        <color rgb="FF000000"/>
        <rFont val="Arial Cyr"/>
        <charset val="204"/>
      </rPr>
      <t>11 мес.    2014г.</t>
    </r>
  </si>
  <si>
    <r>
      <t xml:space="preserve">Материн    ская смерт    ность на </t>
    </r>
    <r>
      <rPr>
        <u/>
        <sz val="9"/>
        <rFont val="Arial"/>
        <family val="2"/>
        <charset val="204"/>
      </rPr>
      <t>100 тыс.</t>
    </r>
    <r>
      <rPr>
        <sz val="9"/>
        <rFont val="Arial"/>
        <family val="2"/>
        <charset val="204"/>
      </rPr>
      <t xml:space="preserve"> родивш- ся живыми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</si>
</sst>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0.0%"/>
    <numFmt numFmtId="167" formatCode="#"/>
    <numFmt numFmtId="168" formatCode="#.0"/>
    <numFmt numFmtId="169" formatCode="#.00"/>
    <numFmt numFmtId="170" formatCode="0.000000%"/>
  </numFmts>
  <fonts count="10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sz val="18"/>
      <name val="Arial Cyr"/>
      <family val="2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u/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u/>
      <sz val="11"/>
      <name val="Times New Roman Cyr"/>
      <charset val="204"/>
    </font>
    <font>
      <sz val="11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b/>
      <sz val="13"/>
      <name val="Arial"/>
      <family val="2"/>
      <charset val="204"/>
    </font>
    <font>
      <b/>
      <sz val="18"/>
      <name val="Arial"/>
      <family val="2"/>
      <charset val="204"/>
    </font>
    <font>
      <b/>
      <u/>
      <sz val="13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7.5"/>
      <name val="Arial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22"/>
      <name val="Times New Roman Cyr"/>
      <family val="1"/>
      <charset val="204"/>
    </font>
    <font>
      <b/>
      <i/>
      <sz val="20"/>
      <name val="Times New Roman Cyr"/>
      <family val="1"/>
      <charset val="204"/>
    </font>
    <font>
      <b/>
      <i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u/>
      <sz val="10"/>
      <name val="Arial Cyr"/>
      <family val="2"/>
      <charset val="204"/>
    </font>
    <font>
      <b/>
      <u/>
      <sz val="12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sz val="11"/>
      <name val="Arial Cyr"/>
      <family val="2"/>
      <charset val="204"/>
    </font>
    <font>
      <b/>
      <u/>
      <sz val="9"/>
      <name val="Arial Cyr"/>
      <charset val="204"/>
    </font>
    <font>
      <b/>
      <u/>
      <sz val="11"/>
      <name val="Times New Roman Cyr"/>
      <family val="1"/>
      <charset val="204"/>
    </font>
    <font>
      <u/>
      <sz val="11"/>
      <name val="Arial Cyr"/>
      <family val="2"/>
      <charset val="204"/>
    </font>
    <font>
      <sz val="12"/>
      <name val="Times New Roman Cyr"/>
      <charset val="204"/>
    </font>
    <font>
      <u/>
      <sz val="12"/>
      <name val="Times New Roman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u/>
      <sz val="11"/>
      <name val="Times New Roman Cyr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i/>
      <sz val="20"/>
      <color rgb="FF000000"/>
      <name val="Arial Cyr"/>
      <charset val="204"/>
    </font>
    <font>
      <b/>
      <i/>
      <u/>
      <sz val="20"/>
      <color rgb="FF800000"/>
      <name val="Arial Cyr"/>
      <charset val="204"/>
    </font>
    <font>
      <u/>
      <sz val="12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11"/>
      <color rgb="FF000000"/>
      <name val="Times New Roman Cyr"/>
      <family val="1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rgb="FF000000"/>
      <name val="Arial Cyr"/>
      <family val="2"/>
      <charset val="204"/>
    </font>
    <font>
      <b/>
      <sz val="11"/>
      <color rgb="FF000000"/>
      <name val="Arial Cyr"/>
      <charset val="204"/>
    </font>
    <font>
      <sz val="11"/>
      <color rgb="FF000000"/>
      <name val="Arial Cyr1"/>
      <charset val="204"/>
    </font>
    <font>
      <u/>
      <sz val="11"/>
      <color rgb="FF000000"/>
      <name val="Arial Cyr1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 Cyr"/>
      <family val="1"/>
      <charset val="204"/>
    </font>
    <font>
      <b/>
      <u val="double"/>
      <sz val="12"/>
      <color rgb="FF000000"/>
      <name val="Arial Cyr"/>
      <charset val="204"/>
    </font>
    <font>
      <b/>
      <sz val="10"/>
      <color rgb="FF000000"/>
      <name val="Times New Roman Cyr"/>
      <charset val="204"/>
    </font>
    <font>
      <b/>
      <sz val="12"/>
      <color rgb="FF000000"/>
      <name val="Times New Roman Cyr"/>
      <charset val="204"/>
    </font>
    <font>
      <b/>
      <u/>
      <sz val="10"/>
      <color rgb="FF000000"/>
      <name val="Arial Cyr"/>
      <charset val="204"/>
    </font>
    <font>
      <u val="double"/>
      <sz val="12"/>
      <color rgb="FF000000"/>
      <name val="Arial Cyr"/>
      <charset val="204"/>
    </font>
    <font>
      <sz val="11"/>
      <color rgb="FF000000"/>
      <name val="Arial Cyr"/>
      <charset val="204"/>
    </font>
    <font>
      <b/>
      <i/>
      <u/>
      <sz val="18"/>
      <color rgb="FF000000"/>
      <name val="Arial Cyr"/>
      <charset val="204"/>
    </font>
    <font>
      <sz val="11"/>
      <color theme="1"/>
      <name val="Arial Cyr1"/>
      <charset val="204"/>
    </font>
    <font>
      <b/>
      <u/>
      <sz val="12"/>
      <color rgb="FF000000"/>
      <name val="Arial Cyr"/>
      <charset val="204"/>
    </font>
    <font>
      <sz val="10"/>
      <color rgb="FF000000"/>
      <name val="Arial Cyr1"/>
      <charset val="204"/>
    </font>
    <font>
      <b/>
      <sz val="11"/>
      <color rgb="FF000000"/>
      <name val="Times New Roman Cyr"/>
      <charset val="204"/>
    </font>
    <font>
      <u/>
      <sz val="10"/>
      <color rgb="FF000000"/>
      <name val="Arial Cyr"/>
      <charset val="204"/>
    </font>
    <font>
      <b/>
      <sz val="12"/>
      <name val="Arial Cyr1"/>
      <charset val="204"/>
    </font>
    <font>
      <i/>
      <u/>
      <sz val="11"/>
      <color rgb="FF000000"/>
      <name val="Arial Cyr1"/>
      <charset val="204"/>
    </font>
    <font>
      <b/>
      <sz val="9"/>
      <color rgb="FF000000"/>
      <name val="Times New Roman Cyr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99"/>
      </patternFill>
    </fill>
    <fill>
      <patternFill patternType="solid">
        <fgColor rgb="FFFFFF99"/>
        <bgColor rgb="FFFFFF99"/>
      </patternFill>
    </fill>
    <fill>
      <patternFill patternType="solid">
        <fgColor theme="4" tint="0.79998168889431442"/>
        <bgColor rgb="FFFFFF00"/>
      </patternFill>
    </fill>
    <fill>
      <patternFill patternType="solid">
        <fgColor rgb="FFFFFF00"/>
        <bgColor rgb="FFFFC000"/>
      </patternFill>
    </fill>
  </fills>
  <borders count="7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0" fontId="5" fillId="0" borderId="0"/>
    <xf numFmtId="9" fontId="5" fillId="0" borderId="0" applyFill="0" applyBorder="0" applyAlignment="0" applyProtection="0"/>
    <xf numFmtId="0" fontId="12" fillId="0" borderId="0"/>
    <xf numFmtId="0" fontId="37" fillId="5" borderId="0" applyNumberFormat="0" applyBorder="0" applyAlignment="0" applyProtection="0"/>
    <xf numFmtId="0" fontId="37" fillId="9" borderId="0" applyNumberFormat="0" applyBorder="0" applyAlignment="0" applyProtection="0"/>
    <xf numFmtId="0" fontId="37" fillId="2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4" borderId="0" applyNumberFormat="0" applyBorder="0" applyAlignment="0" applyProtection="0"/>
    <xf numFmtId="0" fontId="37" fillId="13" borderId="0" applyNumberFormat="0" applyBorder="0" applyAlignment="0" applyProtection="0"/>
    <xf numFmtId="0" fontId="37" fillId="4" borderId="0" applyNumberFormat="0" applyBorder="0" applyAlignment="0" applyProtection="0"/>
    <xf numFmtId="0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0" borderId="0"/>
    <xf numFmtId="0" fontId="1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2" fillId="0" borderId="0"/>
    <xf numFmtId="0" fontId="17" fillId="0" borderId="0"/>
    <xf numFmtId="0" fontId="1" fillId="0" borderId="0"/>
    <xf numFmtId="0" fontId="39" fillId="0" borderId="0"/>
    <xf numFmtId="0" fontId="17" fillId="0" borderId="0"/>
    <xf numFmtId="165" fontId="18" fillId="0" borderId="0" applyFill="0" applyBorder="0" applyAlignment="0" applyProtection="0"/>
    <xf numFmtId="0" fontId="17" fillId="0" borderId="0"/>
    <xf numFmtId="0" fontId="68" fillId="0" borderId="0" applyNumberFormat="0" applyBorder="0" applyProtection="0"/>
    <xf numFmtId="0" fontId="96" fillId="0" borderId="0" applyNumberFormat="0" applyBorder="0" applyProtection="0"/>
    <xf numFmtId="9" fontId="92" fillId="0" borderId="0" applyFont="0" applyBorder="0" applyProtection="0"/>
  </cellStyleXfs>
  <cellXfs count="488">
    <xf numFmtId="0" fontId="0" fillId="0" borderId="0" xfId="0"/>
    <xf numFmtId="0" fontId="3" fillId="2" borderId="0" xfId="2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center"/>
    </xf>
    <xf numFmtId="0" fontId="4" fillId="0" borderId="0" xfId="2" applyFont="1"/>
    <xf numFmtId="0" fontId="6" fillId="2" borderId="1" xfId="2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 wrapText="1"/>
    </xf>
    <xf numFmtId="0" fontId="8" fillId="2" borderId="3" xfId="2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/>
    </xf>
    <xf numFmtId="0" fontId="6" fillId="4" borderId="1" xfId="2" applyFont="1" applyFill="1" applyBorder="1" applyAlignment="1" applyProtection="1">
      <alignment horizontal="center" vertical="center" wrapText="1"/>
    </xf>
    <xf numFmtId="0" fontId="10" fillId="4" borderId="5" xfId="2" applyFont="1" applyFill="1" applyBorder="1" applyAlignment="1" applyProtection="1">
      <alignment horizontal="center" vertical="center"/>
    </xf>
    <xf numFmtId="0" fontId="6" fillId="4" borderId="6" xfId="2" applyFont="1" applyFill="1" applyBorder="1" applyAlignment="1" applyProtection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4" borderId="9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vertical="center"/>
    </xf>
    <xf numFmtId="0" fontId="6" fillId="2" borderId="6" xfId="2" applyFont="1" applyFill="1" applyBorder="1" applyAlignment="1" applyProtection="1">
      <alignment horizontal="center" vertical="center"/>
    </xf>
    <xf numFmtId="0" fontId="6" fillId="2" borderId="10" xfId="2" applyFont="1" applyFill="1" applyBorder="1" applyAlignment="1" applyProtection="1">
      <alignment horizontal="center" vertical="center" wrapText="1"/>
    </xf>
    <xf numFmtId="0" fontId="6" fillId="4" borderId="10" xfId="2" applyFont="1" applyFill="1" applyBorder="1" applyAlignment="1" applyProtection="1">
      <alignment horizontal="center" vertical="center" wrapText="1"/>
    </xf>
    <xf numFmtId="164" fontId="13" fillId="5" borderId="11" xfId="3" applyFont="1" applyFill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6" fillId="2" borderId="9" xfId="2" applyFont="1" applyFill="1" applyBorder="1" applyAlignment="1" applyProtection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2" borderId="15" xfId="2" applyFont="1" applyFill="1" applyBorder="1" applyAlignment="1" applyProtection="1">
      <alignment horizontal="center" vertical="center"/>
    </xf>
    <xf numFmtId="0" fontId="7" fillId="2" borderId="10" xfId="2" applyFont="1" applyFill="1" applyBorder="1" applyAlignment="1" applyProtection="1">
      <alignment horizontal="left" vertical="center"/>
    </xf>
    <xf numFmtId="1" fontId="16" fillId="0" borderId="6" xfId="4" applyNumberFormat="1" applyFont="1" applyBorder="1" applyAlignment="1">
      <alignment horizontal="center"/>
    </xf>
    <xf numFmtId="0" fontId="6" fillId="3" borderId="15" xfId="2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horizontal="center" vertical="center"/>
    </xf>
    <xf numFmtId="165" fontId="15" fillId="4" borderId="15" xfId="2" applyNumberFormat="1" applyFont="1" applyFill="1" applyBorder="1" applyAlignment="1" applyProtection="1">
      <alignment horizontal="center" vertical="center"/>
    </xf>
    <xf numFmtId="165" fontId="15" fillId="4" borderId="6" xfId="2" applyNumberFormat="1" applyFont="1" applyFill="1" applyBorder="1" applyAlignment="1" applyProtection="1">
      <alignment horizontal="center" vertical="center"/>
    </xf>
    <xf numFmtId="165" fontId="15" fillId="4" borderId="10" xfId="2" applyNumberFormat="1" applyFont="1" applyFill="1" applyBorder="1" applyAlignment="1" applyProtection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0" borderId="15" xfId="2" applyFont="1" applyFill="1" applyBorder="1" applyAlignment="1" applyProtection="1">
      <alignment horizontal="center" vertical="center"/>
    </xf>
    <xf numFmtId="0" fontId="18" fillId="0" borderId="6" xfId="2" applyFont="1" applyBorder="1" applyAlignment="1">
      <alignment horizontal="center"/>
    </xf>
    <xf numFmtId="165" fontId="5" fillId="0" borderId="9" xfId="2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" fillId="0" borderId="9" xfId="2" applyBorder="1" applyAlignment="1">
      <alignment horizontal="center"/>
    </xf>
    <xf numFmtId="165" fontId="19" fillId="0" borderId="6" xfId="0" applyNumberFormat="1" applyFont="1" applyFill="1" applyBorder="1" applyAlignment="1" applyProtection="1">
      <alignment horizontal="center" vertical="center"/>
    </xf>
    <xf numFmtId="165" fontId="19" fillId="4" borderId="6" xfId="2" applyNumberFormat="1" applyFont="1" applyFill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7" fillId="0" borderId="10" xfId="2" applyFont="1" applyBorder="1" applyAlignment="1" applyProtection="1">
      <alignment horizontal="left" vertical="center"/>
    </xf>
    <xf numFmtId="0" fontId="7" fillId="6" borderId="10" xfId="2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165" fontId="6" fillId="6" borderId="6" xfId="2" applyNumberFormat="1" applyFont="1" applyFill="1" applyBorder="1" applyAlignment="1" applyProtection="1">
      <alignment horizontal="center" vertical="center"/>
    </xf>
    <xf numFmtId="165" fontId="6" fillId="6" borderId="10" xfId="2" applyNumberFormat="1" applyFont="1" applyFill="1" applyBorder="1" applyAlignment="1" applyProtection="1">
      <alignment horizontal="center" vertical="center"/>
    </xf>
    <xf numFmtId="165" fontId="6" fillId="3" borderId="6" xfId="2" applyNumberFormat="1" applyFont="1" applyFill="1" applyBorder="1" applyAlignment="1" applyProtection="1">
      <alignment horizontal="center" vertical="center"/>
    </xf>
    <xf numFmtId="165" fontId="20" fillId="7" borderId="6" xfId="0" applyNumberFormat="1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165" fontId="5" fillId="7" borderId="9" xfId="2" applyNumberFormat="1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1" fontId="21" fillId="3" borderId="9" xfId="2" applyNumberFormat="1" applyFont="1" applyFill="1" applyBorder="1" applyAlignment="1" applyProtection="1">
      <alignment horizontal="center" vertical="center"/>
    </xf>
    <xf numFmtId="0" fontId="21" fillId="3" borderId="9" xfId="2" applyFont="1" applyFill="1" applyBorder="1" applyAlignment="1" applyProtection="1">
      <alignment horizontal="center" vertical="center"/>
    </xf>
    <xf numFmtId="0" fontId="7" fillId="0" borderId="10" xfId="2" applyFont="1" applyBorder="1" applyAlignment="1" applyProtection="1">
      <alignment horizontal="left" vertical="center" wrapText="1"/>
    </xf>
    <xf numFmtId="1" fontId="16" fillId="0" borderId="6" xfId="4" applyNumberFormat="1" applyFont="1" applyBorder="1" applyAlignment="1">
      <alignment horizontal="center" vertical="center"/>
    </xf>
    <xf numFmtId="165" fontId="15" fillId="0" borderId="15" xfId="2" applyNumberFormat="1" applyFont="1" applyFill="1" applyBorder="1" applyAlignment="1" applyProtection="1">
      <alignment horizontal="center" vertical="center"/>
    </xf>
    <xf numFmtId="165" fontId="15" fillId="0" borderId="6" xfId="2" applyNumberFormat="1" applyFont="1" applyFill="1" applyBorder="1" applyAlignment="1" applyProtection="1">
      <alignment horizontal="center" vertical="center"/>
    </xf>
    <xf numFmtId="165" fontId="15" fillId="0" borderId="10" xfId="2" applyNumberFormat="1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165" fontId="1" fillId="0" borderId="9" xfId="2" applyNumberFormat="1" applyFont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7" fillId="8" borderId="10" xfId="0" applyFont="1" applyFill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1" fontId="9" fillId="6" borderId="17" xfId="2" applyNumberFormat="1" applyFont="1" applyFill="1" applyBorder="1" applyAlignment="1" applyProtection="1">
      <alignment horizontal="center" vertical="center"/>
    </xf>
    <xf numFmtId="0" fontId="20" fillId="6" borderId="17" xfId="2" applyFont="1" applyFill="1" applyBorder="1" applyAlignment="1" applyProtection="1">
      <alignment horizontal="center" vertical="center"/>
    </xf>
    <xf numFmtId="0" fontId="6" fillId="6" borderId="17" xfId="2" applyFont="1" applyFill="1" applyBorder="1" applyAlignment="1" applyProtection="1">
      <alignment horizontal="center" vertical="center"/>
    </xf>
    <xf numFmtId="0" fontId="23" fillId="6" borderId="6" xfId="2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23" fillId="6" borderId="9" xfId="2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right" vertical="center" wrapText="1"/>
    </xf>
    <xf numFmtId="0" fontId="0" fillId="0" borderId="18" xfId="0" applyFill="1" applyBorder="1" applyAlignment="1">
      <alignment horizontal="right" vertical="center" wrapText="1"/>
    </xf>
    <xf numFmtId="1" fontId="9" fillId="0" borderId="17" xfId="2" applyNumberFormat="1" applyFont="1" applyFill="1" applyBorder="1" applyAlignment="1" applyProtection="1">
      <alignment horizontal="center" vertical="center"/>
    </xf>
    <xf numFmtId="0" fontId="20" fillId="0" borderId="17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165" fontId="6" fillId="0" borderId="15" xfId="2" applyNumberFormat="1" applyFont="1" applyFill="1" applyBorder="1" applyAlignment="1" applyProtection="1">
      <alignment horizontal="center" vertical="center"/>
    </xf>
    <xf numFmtId="165" fontId="6" fillId="0" borderId="6" xfId="2" applyNumberFormat="1" applyFont="1" applyFill="1" applyBorder="1" applyAlignment="1" applyProtection="1">
      <alignment horizontal="center" vertical="center"/>
    </xf>
    <xf numFmtId="165" fontId="6" fillId="0" borderId="19" xfId="2" applyNumberFormat="1" applyFont="1" applyFill="1" applyBorder="1" applyAlignment="1" applyProtection="1">
      <alignment horizontal="center" vertical="center"/>
    </xf>
    <xf numFmtId="165" fontId="6" fillId="0" borderId="20" xfId="2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3" fillId="0" borderId="19" xfId="2" applyFont="1" applyFill="1" applyBorder="1" applyAlignment="1">
      <alignment horizontal="center" vertical="center"/>
    </xf>
    <xf numFmtId="165" fontId="13" fillId="0" borderId="12" xfId="2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" vertical="center"/>
    </xf>
    <xf numFmtId="0" fontId="0" fillId="0" borderId="0" xfId="0" applyBorder="1"/>
    <xf numFmtId="0" fontId="11" fillId="0" borderId="2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1" fontId="13" fillId="0" borderId="19" xfId="2" applyNumberFormat="1" applyFont="1" applyFill="1" applyBorder="1" applyAlignment="1">
      <alignment horizontal="center" vertical="center"/>
    </xf>
    <xf numFmtId="166" fontId="13" fillId="0" borderId="19" xfId="5" applyNumberFormat="1" applyFont="1" applyFill="1" applyBorder="1" applyAlignment="1">
      <alignment horizontal="center" vertical="center"/>
    </xf>
    <xf numFmtId="166" fontId="13" fillId="0" borderId="20" xfId="5" applyNumberFormat="1" applyFont="1" applyFill="1" applyBorder="1" applyAlignment="1">
      <alignment horizontal="center" vertical="center"/>
    </xf>
    <xf numFmtId="166" fontId="13" fillId="0" borderId="9" xfId="5" applyNumberFormat="1" applyFont="1" applyFill="1" applyBorder="1" applyAlignment="1">
      <alignment horizontal="center" vertical="center"/>
    </xf>
    <xf numFmtId="1" fontId="13" fillId="0" borderId="9" xfId="2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 applyProtection="1">
      <alignment horizontal="right" vertical="center" wrapText="1"/>
    </xf>
    <xf numFmtId="0" fontId="26" fillId="0" borderId="24" xfId="0" applyFont="1" applyFill="1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167" fontId="24" fillId="0" borderId="6" xfId="0" applyNumberFormat="1" applyFont="1" applyFill="1" applyBorder="1" applyAlignment="1" applyProtection="1">
      <alignment horizontal="center" vertical="center"/>
    </xf>
    <xf numFmtId="168" fontId="24" fillId="0" borderId="6" xfId="0" applyNumberFormat="1" applyFont="1" applyFill="1" applyBorder="1" applyAlignment="1" applyProtection="1">
      <alignment horizontal="center" vertical="center"/>
    </xf>
    <xf numFmtId="168" fontId="24" fillId="0" borderId="10" xfId="0" applyNumberFormat="1" applyFont="1" applyFill="1" applyBorder="1" applyAlignment="1" applyProtection="1">
      <alignment horizontal="center" vertical="center"/>
    </xf>
    <xf numFmtId="168" fontId="24" fillId="0" borderId="9" xfId="0" applyNumberFormat="1" applyFont="1" applyFill="1" applyBorder="1" applyAlignment="1" applyProtection="1">
      <alignment horizontal="center" vertical="center"/>
    </xf>
    <xf numFmtId="167" fontId="24" fillId="0" borderId="9" xfId="0" applyNumberFormat="1" applyFont="1" applyFill="1" applyBorder="1" applyAlignment="1" applyProtection="1">
      <alignment horizontal="center" vertical="center"/>
    </xf>
    <xf numFmtId="0" fontId="24" fillId="0" borderId="9" xfId="2" applyFont="1" applyFill="1" applyBorder="1" applyAlignment="1" applyProtection="1">
      <alignment horizontal="center" vertical="center"/>
    </xf>
    <xf numFmtId="0" fontId="15" fillId="0" borderId="9" xfId="2" applyFont="1" applyFill="1" applyBorder="1" applyAlignment="1" applyProtection="1">
      <alignment horizontal="center"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right" wrapText="1"/>
    </xf>
    <xf numFmtId="0" fontId="27" fillId="0" borderId="0" xfId="2" applyFont="1" applyFill="1" applyBorder="1" applyAlignment="1" applyProtection="1">
      <alignment horizontal="center" vertical="center"/>
    </xf>
    <xf numFmtId="165" fontId="27" fillId="0" borderId="0" xfId="2" applyNumberFormat="1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0" xfId="2"/>
    <xf numFmtId="0" fontId="5" fillId="0" borderId="0" xfId="2" applyFont="1" applyBorder="1" applyAlignment="1">
      <alignment horizontal="right"/>
    </xf>
    <xf numFmtId="0" fontId="6" fillId="0" borderId="0" xfId="2" applyFont="1" applyFill="1" applyBorder="1" applyAlignment="1" applyProtection="1">
      <alignment horizontal="center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0" xfId="2" applyBorder="1"/>
    <xf numFmtId="165" fontId="6" fillId="0" borderId="29" xfId="2" applyNumberFormat="1" applyFont="1" applyFill="1" applyBorder="1" applyAlignment="1" applyProtection="1">
      <alignment horizontal="center" vertical="center"/>
    </xf>
    <xf numFmtId="165" fontId="6" fillId="0" borderId="30" xfId="2" applyNumberFormat="1" applyFont="1" applyFill="1" applyBorder="1" applyAlignment="1" applyProtection="1">
      <alignment horizontal="center" vertical="center"/>
    </xf>
    <xf numFmtId="0" fontId="31" fillId="0" borderId="9" xfId="0" applyFont="1" applyBorder="1" applyAlignment="1">
      <alignment vertical="center"/>
    </xf>
    <xf numFmtId="0" fontId="31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 wrapText="1"/>
    </xf>
    <xf numFmtId="0" fontId="33" fillId="7" borderId="32" xfId="0" applyFont="1" applyFill="1" applyBorder="1" applyAlignment="1">
      <alignment horizontal="center" vertical="center" wrapText="1"/>
    </xf>
    <xf numFmtId="0" fontId="33" fillId="7" borderId="33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165" fontId="11" fillId="7" borderId="9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9" fontId="13" fillId="0" borderId="9" xfId="5" applyFont="1" applyFill="1" applyBorder="1" applyAlignment="1">
      <alignment horizontal="center" vertical="center"/>
    </xf>
    <xf numFmtId="9" fontId="5" fillId="0" borderId="0" xfId="5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right" vertical="center" wrapText="1"/>
    </xf>
    <xf numFmtId="0" fontId="18" fillId="0" borderId="33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right" vertical="center" wrapText="1"/>
    </xf>
    <xf numFmtId="0" fontId="2" fillId="0" borderId="0" xfId="2" applyBorder="1" applyAlignment="1">
      <alignment horizontal="center"/>
    </xf>
    <xf numFmtId="0" fontId="35" fillId="0" borderId="0" xfId="6" applyFont="1" applyBorder="1" applyAlignment="1">
      <alignment horizontal="right" vertical="top" wrapText="1"/>
    </xf>
    <xf numFmtId="165" fontId="35" fillId="0" borderId="0" xfId="6" applyNumberFormat="1" applyFont="1" applyBorder="1" applyAlignment="1">
      <alignment horizontal="right" wrapText="1"/>
    </xf>
    <xf numFmtId="0" fontId="36" fillId="0" borderId="0" xfId="2" applyFont="1"/>
    <xf numFmtId="0" fontId="11" fillId="0" borderId="0" xfId="6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horizontal="left"/>
    </xf>
    <xf numFmtId="0" fontId="43" fillId="2" borderId="0" xfId="0" applyFont="1" applyFill="1" applyBorder="1" applyAlignment="1" applyProtection="1">
      <alignment horizontal="center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44" fillId="2" borderId="5" xfId="0" applyFont="1" applyFill="1" applyBorder="1" applyAlignment="1" applyProtection="1">
      <alignment horizontal="center" vertical="center" textRotation="90" wrapText="1"/>
    </xf>
    <xf numFmtId="0" fontId="44" fillId="2" borderId="4" xfId="0" applyFont="1" applyFill="1" applyBorder="1" applyAlignment="1" applyProtection="1">
      <alignment horizontal="center" vertical="center" textRotation="90" wrapText="1"/>
    </xf>
    <xf numFmtId="0" fontId="44" fillId="2" borderId="34" xfId="0" applyFont="1" applyFill="1" applyBorder="1" applyAlignment="1" applyProtection="1">
      <alignment horizontal="center" vertical="center" textRotation="90" wrapText="1"/>
    </xf>
    <xf numFmtId="0" fontId="44" fillId="2" borderId="10" xfId="0" applyFont="1" applyFill="1" applyBorder="1" applyAlignment="1" applyProtection="1">
      <alignment horizontal="center" vertical="center" textRotation="90" wrapText="1"/>
    </xf>
    <xf numFmtId="0" fontId="45" fillId="2" borderId="9" xfId="0" applyFont="1" applyFill="1" applyBorder="1" applyAlignment="1" applyProtection="1">
      <alignment horizontal="center" vertical="center" textRotation="90" wrapText="1"/>
    </xf>
    <xf numFmtId="0" fontId="44" fillId="2" borderId="0" xfId="0" applyFont="1" applyFill="1" applyBorder="1" applyAlignment="1" applyProtection="1">
      <alignment horizontal="center" vertical="center" textRotation="90" wrapText="1"/>
    </xf>
    <xf numFmtId="0" fontId="44" fillId="2" borderId="6" xfId="0" applyFont="1" applyFill="1" applyBorder="1" applyAlignment="1" applyProtection="1">
      <alignment horizontal="center" vertical="center" wrapText="1"/>
    </xf>
    <xf numFmtId="0" fontId="44" fillId="4" borderId="6" xfId="0" applyFont="1" applyFill="1" applyBorder="1" applyAlignment="1" applyProtection="1">
      <alignment horizontal="center" vertical="center" wrapText="1"/>
    </xf>
    <xf numFmtId="0" fontId="44" fillId="2" borderId="10" xfId="0" applyFont="1" applyFill="1" applyBorder="1" applyAlignment="1" applyProtection="1">
      <alignment horizontal="center" vertical="center" wrapText="1"/>
    </xf>
    <xf numFmtId="0" fontId="44" fillId="2" borderId="35" xfId="0" applyFont="1" applyFill="1" applyBorder="1" applyAlignment="1" applyProtection="1">
      <alignment horizontal="center" vertical="center" wrapText="1"/>
    </xf>
    <xf numFmtId="0" fontId="46" fillId="2" borderId="36" xfId="0" applyFont="1" applyFill="1" applyBorder="1" applyAlignment="1" applyProtection="1">
      <alignment horizontal="center" vertical="center" wrapText="1"/>
    </xf>
    <xf numFmtId="0" fontId="46" fillId="2" borderId="9" xfId="0" applyFont="1" applyFill="1" applyBorder="1" applyAlignment="1" applyProtection="1">
      <alignment horizontal="center" vertic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left" vertical="center"/>
    </xf>
    <xf numFmtId="1" fontId="16" fillId="0" borderId="6" xfId="4" applyNumberFormat="1" applyFont="1" applyFill="1" applyBorder="1" applyAlignment="1">
      <alignment horizontal="center" vertical="center"/>
    </xf>
    <xf numFmtId="0" fontId="9" fillId="4" borderId="35" xfId="0" applyFont="1" applyFill="1" applyBorder="1" applyAlignment="1" applyProtection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168" fontId="7" fillId="4" borderId="9" xfId="0" applyNumberFormat="1" applyFont="1" applyFill="1" applyBorder="1" applyAlignment="1" applyProtection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left" vertical="center"/>
    </xf>
    <xf numFmtId="0" fontId="47" fillId="0" borderId="0" xfId="0" applyFont="1" applyFill="1" applyBorder="1" applyAlignment="1">
      <alignment horizontal="center" vertical="center"/>
    </xf>
    <xf numFmtId="0" fontId="9" fillId="18" borderId="37" xfId="0" applyFont="1" applyFill="1" applyBorder="1" applyAlignment="1" applyProtection="1">
      <alignment horizontal="center" vertical="center"/>
    </xf>
    <xf numFmtId="0" fontId="21" fillId="18" borderId="37" xfId="0" applyFont="1" applyFill="1" applyBorder="1" applyAlignment="1" applyProtection="1">
      <alignment vertical="center"/>
    </xf>
    <xf numFmtId="1" fontId="16" fillId="19" borderId="6" xfId="4" applyNumberFormat="1" applyFont="1" applyFill="1" applyBorder="1" applyAlignment="1">
      <alignment horizontal="center" vertical="center"/>
    </xf>
    <xf numFmtId="0" fontId="9" fillId="18" borderId="6" xfId="0" applyFont="1" applyFill="1" applyBorder="1" applyAlignment="1" applyProtection="1">
      <alignment horizontal="center" vertical="center"/>
    </xf>
    <xf numFmtId="0" fontId="9" fillId="18" borderId="10" xfId="0" applyFont="1" applyFill="1" applyBorder="1" applyAlignment="1" applyProtection="1">
      <alignment horizontal="center" vertical="center"/>
    </xf>
    <xf numFmtId="0" fontId="9" fillId="18" borderId="35" xfId="0" applyFont="1" applyFill="1" applyBorder="1" applyAlignment="1" applyProtection="1">
      <alignment horizontal="center" vertical="center"/>
    </xf>
    <xf numFmtId="168" fontId="7" fillId="18" borderId="9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1" fillId="2" borderId="37" xfId="0" applyFont="1" applyFill="1" applyBorder="1" applyAlignment="1" applyProtection="1">
      <alignment horizontal="left" vertical="center"/>
    </xf>
    <xf numFmtId="0" fontId="9" fillId="6" borderId="37" xfId="0" applyFont="1" applyFill="1" applyBorder="1" applyAlignment="1" applyProtection="1">
      <alignment horizontal="center" vertical="center"/>
    </xf>
    <xf numFmtId="0" fontId="48" fillId="18" borderId="6" xfId="0" applyFont="1" applyFill="1" applyBorder="1" applyAlignment="1">
      <alignment horizontal="center" vertical="center"/>
    </xf>
    <xf numFmtId="0" fontId="44" fillId="18" borderId="6" xfId="0" applyFont="1" applyFill="1" applyBorder="1" applyAlignment="1">
      <alignment horizontal="center" vertical="center"/>
    </xf>
    <xf numFmtId="0" fontId="44" fillId="18" borderId="10" xfId="0" applyFont="1" applyFill="1" applyBorder="1" applyAlignment="1">
      <alignment horizontal="center" vertical="center"/>
    </xf>
    <xf numFmtId="0" fontId="48" fillId="18" borderId="10" xfId="0" applyFont="1" applyFill="1" applyBorder="1" applyAlignment="1">
      <alignment horizontal="center" vertical="center"/>
    </xf>
    <xf numFmtId="0" fontId="49" fillId="18" borderId="20" xfId="0" applyFont="1" applyFill="1" applyBorder="1" applyAlignment="1" applyProtection="1">
      <alignment horizontal="center" vertical="center"/>
    </xf>
    <xf numFmtId="168" fontId="7" fillId="18" borderId="12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</xf>
    <xf numFmtId="9" fontId="6" fillId="0" borderId="19" xfId="0" applyNumberFormat="1" applyFont="1" applyFill="1" applyBorder="1" applyAlignment="1" applyProtection="1">
      <alignment horizontal="center" vertical="center"/>
    </xf>
    <xf numFmtId="166" fontId="6" fillId="2" borderId="19" xfId="0" applyNumberFormat="1" applyFont="1" applyFill="1" applyBorder="1" applyAlignment="1" applyProtection="1">
      <alignment horizontal="center" vertical="center"/>
    </xf>
    <xf numFmtId="166" fontId="6" fillId="2" borderId="40" xfId="0" applyNumberFormat="1" applyFont="1" applyFill="1" applyBorder="1" applyAlignment="1" applyProtection="1">
      <alignment horizontal="center" vertical="center"/>
    </xf>
    <xf numFmtId="168" fontId="50" fillId="0" borderId="41" xfId="0" applyNumberFormat="1" applyFont="1" applyFill="1" applyBorder="1" applyAlignment="1" applyProtection="1">
      <alignment horizontal="left" wrapText="1"/>
    </xf>
    <xf numFmtId="0" fontId="0" fillId="0" borderId="42" xfId="0" applyBorder="1" applyAlignment="1"/>
    <xf numFmtId="0" fontId="7" fillId="18" borderId="9" xfId="0" applyFont="1" applyFill="1" applyBorder="1" applyAlignment="1" applyProtection="1">
      <alignment horizontal="center" vertical="center" wrapText="1"/>
    </xf>
    <xf numFmtId="168" fontId="7" fillId="18" borderId="32" xfId="0" applyNumberFormat="1" applyFont="1" applyFill="1" applyBorder="1" applyAlignment="1" applyProtection="1">
      <alignment horizontal="center" vertical="center"/>
    </xf>
    <xf numFmtId="168" fontId="7" fillId="18" borderId="14" xfId="0" applyNumberFormat="1" applyFont="1" applyFill="1" applyBorder="1" applyAlignment="1" applyProtection="1">
      <alignment horizontal="center" vertical="center"/>
    </xf>
    <xf numFmtId="168" fontId="7" fillId="0" borderId="0" xfId="0" applyNumberFormat="1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right" vertical="center" wrapText="1"/>
    </xf>
    <xf numFmtId="0" fontId="7" fillId="0" borderId="33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168" fontId="7" fillId="0" borderId="9" xfId="0" applyNumberFormat="1" applyFont="1" applyFill="1" applyBorder="1" applyAlignment="1" applyProtection="1">
      <alignment horizontal="center" vertical="center"/>
    </xf>
    <xf numFmtId="168" fontId="7" fillId="0" borderId="32" xfId="0" applyNumberFormat="1" applyFont="1" applyFill="1" applyBorder="1" applyAlignment="1" applyProtection="1">
      <alignment horizontal="center" vertical="center"/>
    </xf>
    <xf numFmtId="169" fontId="7" fillId="0" borderId="0" xfId="0" applyNumberFormat="1" applyFont="1" applyFill="1" applyBorder="1" applyAlignment="1" applyProtection="1">
      <alignment horizontal="center" vertical="center"/>
    </xf>
    <xf numFmtId="0" fontId="51" fillId="0" borderId="6" xfId="0" applyFont="1" applyFill="1" applyBorder="1" applyAlignment="1" applyProtection="1">
      <alignment horizontal="center" vertical="center" wrapText="1"/>
    </xf>
    <xf numFmtId="9" fontId="2" fillId="0" borderId="35" xfId="1" applyFill="1" applyBorder="1" applyAlignment="1" applyProtection="1">
      <alignment horizontal="center" vertical="center"/>
    </xf>
    <xf numFmtId="0" fontId="0" fillId="0" borderId="0" xfId="0" applyFill="1"/>
    <xf numFmtId="0" fontId="52" fillId="0" borderId="37" xfId="0" applyFont="1" applyFill="1" applyBorder="1" applyAlignment="1" applyProtection="1">
      <alignment horizontal="right" vertical="center" wrapText="1"/>
    </xf>
    <xf numFmtId="0" fontId="53" fillId="0" borderId="43" xfId="0" applyFont="1" applyBorder="1" applyAlignment="1">
      <alignment horizontal="right" vertical="center" wrapText="1"/>
    </xf>
    <xf numFmtId="0" fontId="53" fillId="0" borderId="18" xfId="0" applyFont="1" applyBorder="1" applyAlignment="1">
      <alignment horizontal="right" vertical="center" wrapText="1"/>
    </xf>
    <xf numFmtId="0" fontId="9" fillId="0" borderId="35" xfId="0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9" fillId="0" borderId="20" xfId="0" applyFont="1" applyFill="1" applyBorder="1" applyAlignment="1" applyProtection="1">
      <alignment horizontal="center" vertical="center"/>
    </xf>
    <xf numFmtId="168" fontId="7" fillId="0" borderId="1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53" fillId="2" borderId="0" xfId="0" applyFont="1" applyFill="1" applyBorder="1" applyAlignment="1" applyProtection="1">
      <alignment horizontal="center" vertical="center"/>
    </xf>
    <xf numFmtId="0" fontId="54" fillId="2" borderId="44" xfId="0" applyFont="1" applyFill="1" applyBorder="1" applyAlignment="1" applyProtection="1">
      <alignment horizontal="left" vertical="center" wrapText="1"/>
    </xf>
    <xf numFmtId="0" fontId="54" fillId="2" borderId="0" xfId="0" applyFont="1" applyFill="1" applyBorder="1" applyAlignment="1" applyProtection="1">
      <alignment horizontal="left" vertical="center" wrapText="1"/>
    </xf>
    <xf numFmtId="0" fontId="54" fillId="2" borderId="44" xfId="0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1" fillId="0" borderId="9" xfId="0" applyFont="1" applyBorder="1" applyAlignment="1">
      <alignment horizontal="center"/>
    </xf>
    <xf numFmtId="0" fontId="44" fillId="2" borderId="3" xfId="0" applyFont="1" applyFill="1" applyBorder="1" applyAlignment="1" applyProtection="1">
      <alignment horizontal="center" vertical="center" textRotation="90" wrapText="1"/>
    </xf>
    <xf numFmtId="0" fontId="44" fillId="2" borderId="9" xfId="0" applyFont="1" applyFill="1" applyBorder="1" applyAlignment="1" applyProtection="1">
      <alignment horizontal="center" vertical="center" textRotation="90" wrapText="1"/>
    </xf>
    <xf numFmtId="0" fontId="44" fillId="2" borderId="37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/>
    </xf>
    <xf numFmtId="165" fontId="9" fillId="0" borderId="35" xfId="0" applyNumberFormat="1" applyFont="1" applyFill="1" applyBorder="1" applyAlignment="1" applyProtection="1">
      <alignment horizontal="center" vertical="center"/>
    </xf>
    <xf numFmtId="165" fontId="9" fillId="0" borderId="37" xfId="0" applyNumberFormat="1" applyFont="1" applyFill="1" applyBorder="1" applyAlignment="1" applyProtection="1">
      <alignment horizontal="center" vertical="center"/>
    </xf>
    <xf numFmtId="165" fontId="9" fillId="0" borderId="9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0" xfId="0" applyFont="1" applyBorder="1" applyAlignment="1" applyProtection="1">
      <alignment horizontal="left" vertical="center"/>
    </xf>
    <xf numFmtId="165" fontId="9" fillId="4" borderId="35" xfId="0" applyNumberFormat="1" applyFont="1" applyFill="1" applyBorder="1" applyAlignment="1" applyProtection="1">
      <alignment horizontal="center" vertical="center"/>
    </xf>
    <xf numFmtId="165" fontId="9" fillId="7" borderId="35" xfId="0" applyNumberFormat="1" applyFont="1" applyFill="1" applyBorder="1" applyAlignment="1" applyProtection="1">
      <alignment horizontal="center" vertical="center"/>
    </xf>
    <xf numFmtId="165" fontId="9" fillId="4" borderId="37" xfId="0" applyNumberFormat="1" applyFont="1" applyFill="1" applyBorder="1" applyAlignment="1" applyProtection="1">
      <alignment horizontal="center" vertical="center"/>
    </xf>
    <xf numFmtId="165" fontId="9" fillId="4" borderId="9" xfId="0" applyNumberFormat="1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left" vertical="center"/>
    </xf>
    <xf numFmtId="0" fontId="21" fillId="18" borderId="37" xfId="0" applyFont="1" applyFill="1" applyBorder="1" applyAlignment="1" applyProtection="1">
      <alignment vertical="center" wrapText="1"/>
    </xf>
    <xf numFmtId="165" fontId="9" fillId="4" borderId="12" xfId="0" applyNumberFormat="1" applyFont="1" applyFill="1" applyBorder="1" applyAlignment="1" applyProtection="1">
      <alignment horizontal="center" vertical="center"/>
    </xf>
    <xf numFmtId="166" fontId="20" fillId="2" borderId="19" xfId="0" applyNumberFormat="1" applyFont="1" applyFill="1" applyBorder="1" applyAlignment="1" applyProtection="1">
      <alignment horizontal="center" vertical="center"/>
    </xf>
    <xf numFmtId="170" fontId="6" fillId="2" borderId="19" xfId="0" applyNumberFormat="1" applyFont="1" applyFill="1" applyBorder="1" applyAlignment="1" applyProtection="1">
      <alignment horizontal="center" vertical="center"/>
    </xf>
    <xf numFmtId="166" fontId="20" fillId="2" borderId="20" xfId="0" applyNumberFormat="1" applyFont="1" applyFill="1" applyBorder="1" applyAlignment="1" applyProtection="1">
      <alignment horizontal="center" vertical="center"/>
    </xf>
    <xf numFmtId="168" fontId="50" fillId="0" borderId="42" xfId="0" applyNumberFormat="1" applyFont="1" applyFill="1" applyBorder="1" applyAlignment="1" applyProtection="1">
      <alignment horizontal="left" wrapText="1"/>
    </xf>
    <xf numFmtId="0" fontId="51" fillId="2" borderId="6" xfId="0" applyFont="1" applyFill="1" applyBorder="1" applyAlignment="1" applyProtection="1">
      <alignment horizontal="center" vertical="center" wrapText="1"/>
    </xf>
    <xf numFmtId="9" fontId="51" fillId="2" borderId="6" xfId="1" applyFont="1" applyFill="1" applyBorder="1" applyAlignment="1" applyProtection="1">
      <alignment horizontal="center" vertical="center"/>
    </xf>
    <xf numFmtId="166" fontId="51" fillId="2" borderId="6" xfId="1" applyNumberFormat="1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right" vertical="center" wrapText="1"/>
    </xf>
    <xf numFmtId="168" fontId="24" fillId="0" borderId="3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right"/>
    </xf>
    <xf numFmtId="0" fontId="51" fillId="0" borderId="0" xfId="0" applyFont="1" applyBorder="1" applyAlignment="1">
      <alignment horizontal="left"/>
    </xf>
    <xf numFmtId="0" fontId="43" fillId="2" borderId="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0" borderId="47" xfId="0" applyFont="1" applyFill="1" applyBorder="1" applyAlignment="1" applyProtection="1">
      <alignment horizontal="center" vertical="center" wrapText="1"/>
    </xf>
    <xf numFmtId="0" fontId="44" fillId="2" borderId="6" xfId="0" applyFont="1" applyFill="1" applyBorder="1" applyAlignment="1" applyProtection="1">
      <alignment horizontal="center" vertical="center" textRotation="90" wrapText="1"/>
    </xf>
    <xf numFmtId="0" fontId="45" fillId="2" borderId="6" xfId="0" applyFont="1" applyFill="1" applyBorder="1" applyAlignment="1" applyProtection="1">
      <alignment horizontal="center" vertical="center" textRotation="90" wrapText="1"/>
    </xf>
    <xf numFmtId="0" fontId="9" fillId="2" borderId="48" xfId="0" applyFont="1" applyFill="1" applyBorder="1" applyAlignment="1" applyProtection="1">
      <alignment horizontal="center" vertical="center" wrapText="1"/>
    </xf>
    <xf numFmtId="0" fontId="9" fillId="2" borderId="49" xfId="0" applyFont="1" applyFill="1" applyBorder="1" applyAlignment="1" applyProtection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20" borderId="51" xfId="0" applyFont="1" applyFill="1" applyBorder="1" applyAlignment="1" applyProtection="1">
      <alignment horizontal="center" vertical="center" wrapText="1"/>
    </xf>
    <xf numFmtId="0" fontId="46" fillId="2" borderId="51" xfId="0" applyFont="1" applyFill="1" applyBorder="1" applyAlignment="1" applyProtection="1">
      <alignment horizontal="center" vertical="center" wrapText="1"/>
    </xf>
    <xf numFmtId="0" fontId="57" fillId="0" borderId="9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4" borderId="6" xfId="0" applyFont="1" applyFill="1" applyBorder="1" applyAlignment="1">
      <alignment horizontal="center" vertical="center"/>
    </xf>
    <xf numFmtId="168" fontId="9" fillId="4" borderId="35" xfId="0" applyNumberFormat="1" applyFont="1" applyFill="1" applyBorder="1" applyAlignment="1" applyProtection="1">
      <alignment horizontal="center" vertical="center"/>
    </xf>
    <xf numFmtId="0" fontId="9" fillId="4" borderId="37" xfId="0" applyFont="1" applyFill="1" applyBorder="1" applyAlignment="1" applyProtection="1">
      <alignment horizontal="center" vertical="center"/>
    </xf>
    <xf numFmtId="0" fontId="9" fillId="4" borderId="37" xfId="0" applyFont="1" applyFill="1" applyBorder="1" applyAlignment="1" applyProtection="1">
      <alignment vertical="center"/>
    </xf>
    <xf numFmtId="0" fontId="9" fillId="4" borderId="9" xfId="38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57" fillId="2" borderId="52" xfId="36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47" fillId="4" borderId="10" xfId="0" applyFont="1" applyFill="1" applyBorder="1" applyAlignment="1">
      <alignment horizontal="center" vertical="center"/>
    </xf>
    <xf numFmtId="0" fontId="47" fillId="4" borderId="35" xfId="0" applyFont="1" applyFill="1" applyBorder="1" applyAlignment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 wrapText="1"/>
    </xf>
    <xf numFmtId="9" fontId="9" fillId="0" borderId="19" xfId="0" applyNumberFormat="1" applyFont="1" applyFill="1" applyBorder="1" applyAlignment="1" applyProtection="1">
      <alignment horizontal="center" vertical="center"/>
    </xf>
    <xf numFmtId="166" fontId="9" fillId="2" borderId="19" xfId="0" applyNumberFormat="1" applyFont="1" applyFill="1" applyBorder="1" applyAlignment="1" applyProtection="1">
      <alignment horizontal="center" vertical="center"/>
    </xf>
    <xf numFmtId="166" fontId="9" fillId="4" borderId="19" xfId="0" applyNumberFormat="1" applyFont="1" applyFill="1" applyBorder="1" applyAlignment="1" applyProtection="1">
      <alignment horizontal="center" vertical="center"/>
    </xf>
    <xf numFmtId="166" fontId="9" fillId="2" borderId="20" xfId="0" applyNumberFormat="1" applyFont="1" applyFill="1" applyBorder="1" applyAlignment="1" applyProtection="1">
      <alignment horizontal="center" vertical="center"/>
    </xf>
    <xf numFmtId="166" fontId="9" fillId="2" borderId="53" xfId="0" applyNumberFormat="1" applyFont="1" applyFill="1" applyBorder="1" applyAlignment="1" applyProtection="1">
      <alignment horizontal="center" vertical="center"/>
    </xf>
    <xf numFmtId="166" fontId="58" fillId="2" borderId="54" xfId="1" applyNumberFormat="1" applyFont="1" applyFill="1" applyBorder="1" applyAlignment="1" applyProtection="1">
      <alignment horizontal="center" vertical="center"/>
    </xf>
    <xf numFmtId="168" fontId="59" fillId="0" borderId="41" xfId="0" applyNumberFormat="1" applyFont="1" applyFill="1" applyBorder="1" applyAlignment="1" applyProtection="1">
      <alignment horizontal="left" wrapText="1"/>
    </xf>
    <xf numFmtId="0" fontId="60" fillId="0" borderId="42" xfId="0" applyFont="1" applyBorder="1" applyAlignment="1">
      <alignment horizontal="left" wrapText="1"/>
    </xf>
    <xf numFmtId="0" fontId="9" fillId="18" borderId="9" xfId="0" applyFont="1" applyFill="1" applyBorder="1" applyAlignment="1" applyProtection="1">
      <alignment horizontal="center" vertical="center" wrapText="1"/>
    </xf>
    <xf numFmtId="165" fontId="9" fillId="7" borderId="9" xfId="0" applyNumberFormat="1" applyFont="1" applyFill="1" applyBorder="1" applyAlignment="1" applyProtection="1">
      <alignment horizontal="center" vertical="center"/>
    </xf>
    <xf numFmtId="168" fontId="59" fillId="0" borderId="0" xfId="0" applyNumberFormat="1" applyFont="1" applyFill="1" applyBorder="1" applyAlignment="1" applyProtection="1">
      <alignment horizontal="left" wrapText="1"/>
    </xf>
    <xf numFmtId="0" fontId="60" fillId="0" borderId="0" xfId="0" applyFont="1" applyBorder="1" applyAlignment="1">
      <alignment horizontal="left" wrapText="1"/>
    </xf>
    <xf numFmtId="0" fontId="61" fillId="0" borderId="9" xfId="0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 applyProtection="1">
      <alignment horizontal="center" vertical="center" wrapText="1"/>
    </xf>
    <xf numFmtId="166" fontId="51" fillId="0" borderId="9" xfId="1" applyNumberFormat="1" applyFont="1" applyFill="1" applyBorder="1" applyAlignment="1" applyProtection="1">
      <alignment horizontal="center" vertical="center"/>
    </xf>
    <xf numFmtId="166" fontId="63" fillId="0" borderId="9" xfId="1" applyNumberFormat="1" applyFont="1" applyFill="1" applyBorder="1" applyAlignment="1" applyProtection="1">
      <alignment horizontal="center" vertical="center"/>
    </xf>
    <xf numFmtId="166" fontId="64" fillId="0" borderId="9" xfId="1" applyNumberFormat="1" applyFont="1" applyFill="1" applyBorder="1" applyAlignment="1" applyProtection="1">
      <alignment horizontal="center" vertical="center" wrapText="1"/>
    </xf>
    <xf numFmtId="168" fontId="9" fillId="0" borderId="0" xfId="0" applyNumberFormat="1" applyFont="1" applyFill="1" applyBorder="1" applyAlignment="1" applyProtection="1">
      <alignment horizontal="center" vertical="center"/>
    </xf>
    <xf numFmtId="0" fontId="61" fillId="0" borderId="26" xfId="0" applyFont="1" applyFill="1" applyBorder="1" applyAlignment="1" applyProtection="1">
      <alignment horizontal="right" vertical="top"/>
    </xf>
    <xf numFmtId="0" fontId="61" fillId="0" borderId="27" xfId="0" applyFont="1" applyFill="1" applyBorder="1" applyAlignment="1" applyProtection="1">
      <alignment horizontal="right" vertical="top"/>
    </xf>
    <xf numFmtId="0" fontId="61" fillId="0" borderId="28" xfId="0" applyFont="1" applyFill="1" applyBorder="1" applyAlignment="1" applyProtection="1">
      <alignment horizontal="right" vertical="top"/>
    </xf>
    <xf numFmtId="0" fontId="52" fillId="0" borderId="53" xfId="0" applyFont="1" applyFill="1" applyBorder="1" applyAlignment="1" applyProtection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53" fillId="0" borderId="53" xfId="0" applyFont="1" applyFill="1" applyBorder="1" applyAlignment="1">
      <alignment horizontal="center" vertical="center"/>
    </xf>
    <xf numFmtId="0" fontId="52" fillId="0" borderId="20" xfId="0" applyFont="1" applyFill="1" applyBorder="1" applyAlignment="1" applyProtection="1">
      <alignment horizontal="center" vertical="center"/>
    </xf>
    <xf numFmtId="168" fontId="52" fillId="0" borderId="0" xfId="0" applyNumberFormat="1" applyFont="1" applyFill="1" applyBorder="1" applyAlignment="1" applyProtection="1">
      <alignment horizontal="center" vertical="center"/>
    </xf>
    <xf numFmtId="0" fontId="61" fillId="0" borderId="55" xfId="0" applyFont="1" applyFill="1" applyBorder="1" applyAlignment="1" applyProtection="1">
      <alignment horizontal="right" vertical="top"/>
    </xf>
    <xf numFmtId="0" fontId="61" fillId="0" borderId="56" xfId="0" applyFont="1" applyFill="1" applyBorder="1" applyAlignment="1" applyProtection="1">
      <alignment horizontal="right" vertical="top"/>
    </xf>
    <xf numFmtId="0" fontId="61" fillId="0" borderId="57" xfId="0" applyFont="1" applyFill="1" applyBorder="1" applyAlignment="1" applyProtection="1">
      <alignment horizontal="right" vertical="top"/>
    </xf>
    <xf numFmtId="165" fontId="52" fillId="0" borderId="9" xfId="0" applyNumberFormat="1" applyFont="1" applyFill="1" applyBorder="1" applyAlignment="1" applyProtection="1">
      <alignment horizontal="center" vertical="center"/>
    </xf>
    <xf numFmtId="168" fontId="65" fillId="0" borderId="0" xfId="0" applyNumberFormat="1" applyFont="1" applyFill="1" applyBorder="1" applyAlignment="1" applyProtection="1">
      <alignment horizontal="left" wrapText="1"/>
    </xf>
    <xf numFmtId="0" fontId="0" fillId="0" borderId="0" xfId="0" applyFont="1"/>
    <xf numFmtId="0" fontId="43" fillId="2" borderId="0" xfId="0" applyFont="1" applyFill="1" applyBorder="1" applyAlignment="1" applyProtection="1">
      <alignment horizontal="left" vertical="center"/>
    </xf>
    <xf numFmtId="0" fontId="44" fillId="2" borderId="19" xfId="0" applyFont="1" applyFill="1" applyBorder="1" applyAlignment="1" applyProtection="1">
      <alignment horizontal="center" vertical="center" textRotation="90" wrapText="1"/>
    </xf>
    <xf numFmtId="165" fontId="9" fillId="0" borderId="48" xfId="0" applyNumberFormat="1" applyFont="1" applyFill="1" applyBorder="1" applyAlignment="1" applyProtection="1">
      <alignment horizontal="center" vertical="center"/>
    </xf>
    <xf numFmtId="0" fontId="9" fillId="18" borderId="58" xfId="0" applyFont="1" applyFill="1" applyBorder="1" applyAlignment="1" applyProtection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166" fontId="9" fillId="0" borderId="19" xfId="0" applyNumberFormat="1" applyFont="1" applyFill="1" applyBorder="1" applyAlignment="1" applyProtection="1">
      <alignment horizontal="center" vertical="center"/>
    </xf>
    <xf numFmtId="0" fontId="66" fillId="0" borderId="19" xfId="0" applyFont="1" applyFill="1" applyBorder="1" applyAlignment="1" applyProtection="1">
      <alignment horizontal="center"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166" fontId="12" fillId="0" borderId="9" xfId="1" applyNumberFormat="1" applyFont="1" applyFill="1" applyBorder="1" applyAlignment="1" applyProtection="1">
      <alignment horizontal="center" vertical="center"/>
    </xf>
    <xf numFmtId="166" fontId="67" fillId="0" borderId="9" xfId="1" applyNumberFormat="1" applyFont="1" applyFill="1" applyBorder="1" applyAlignment="1" applyProtection="1">
      <alignment horizontal="center" vertical="center"/>
    </xf>
    <xf numFmtId="0" fontId="61" fillId="0" borderId="9" xfId="0" applyFont="1" applyFill="1" applyBorder="1" applyAlignment="1" applyProtection="1">
      <alignment horizontal="right" vertical="center"/>
    </xf>
    <xf numFmtId="0" fontId="24" fillId="0" borderId="9" xfId="0" applyFont="1" applyFill="1" applyBorder="1" applyAlignment="1" applyProtection="1">
      <alignment horizontal="right" vertical="center"/>
    </xf>
    <xf numFmtId="0" fontId="53" fillId="2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center" vertical="center"/>
    </xf>
    <xf numFmtId="0" fontId="69" fillId="0" borderId="0" xfId="39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2" fillId="0" borderId="0" xfId="39" applyFont="1" applyFill="1" applyAlignment="1">
      <alignment horizontal="left" vertical="top"/>
    </xf>
    <xf numFmtId="0" fontId="68" fillId="0" borderId="0" xfId="39" applyFont="1" applyFill="1" applyAlignment="1"/>
    <xf numFmtId="0" fontId="73" fillId="0" borderId="60" xfId="39" applyFont="1" applyFill="1" applyBorder="1" applyAlignment="1">
      <alignment horizontal="center" vertical="center" wrapText="1"/>
    </xf>
    <xf numFmtId="0" fontId="74" fillId="0" borderId="61" xfId="0" applyFont="1" applyFill="1" applyBorder="1" applyAlignment="1">
      <alignment horizontal="center" vertical="center" wrapText="1"/>
    </xf>
    <xf numFmtId="0" fontId="73" fillId="0" borderId="62" xfId="39" applyFont="1" applyFill="1" applyBorder="1" applyAlignment="1">
      <alignment horizontal="center" vertical="center" wrapText="1"/>
    </xf>
    <xf numFmtId="0" fontId="73" fillId="0" borderId="63" xfId="39" applyFont="1" applyFill="1" applyBorder="1" applyAlignment="1">
      <alignment horizontal="center" vertical="center" wrapText="1"/>
    </xf>
    <xf numFmtId="0" fontId="73" fillId="0" borderId="63" xfId="39" applyFont="1" applyFill="1" applyBorder="1" applyAlignment="1">
      <alignment horizontal="center" vertical="center"/>
    </xf>
    <xf numFmtId="0" fontId="75" fillId="0" borderId="63" xfId="39" applyFont="1" applyFill="1" applyBorder="1" applyAlignment="1">
      <alignment horizontal="center" vertical="center" wrapText="1"/>
    </xf>
    <xf numFmtId="0" fontId="73" fillId="0" borderId="64" xfId="39" applyFont="1" applyFill="1" applyBorder="1" applyAlignment="1">
      <alignment horizontal="center" vertical="center" wrapText="1"/>
    </xf>
    <xf numFmtId="0" fontId="73" fillId="0" borderId="9" xfId="39" applyFont="1" applyFill="1" applyBorder="1" applyAlignment="1">
      <alignment horizontal="center" vertical="center" wrapText="1"/>
    </xf>
    <xf numFmtId="0" fontId="77" fillId="21" borderId="62" xfId="39" applyFont="1" applyFill="1" applyBorder="1" applyAlignment="1">
      <alignment horizontal="center" vertical="center" wrapText="1"/>
    </xf>
    <xf numFmtId="0" fontId="78" fillId="0" borderId="63" xfId="39" applyFont="1" applyFill="1" applyBorder="1" applyAlignment="1">
      <alignment horizontal="center" vertical="center" wrapText="1"/>
    </xf>
    <xf numFmtId="0" fontId="77" fillId="21" borderId="63" xfId="39" applyFont="1" applyFill="1" applyBorder="1" applyAlignment="1">
      <alignment horizontal="center" vertical="center" wrapText="1"/>
    </xf>
    <xf numFmtId="0" fontId="79" fillId="21" borderId="63" xfId="39" applyFont="1" applyFill="1" applyBorder="1" applyAlignment="1">
      <alignment horizontal="center" vertical="center" wrapText="1"/>
    </xf>
    <xf numFmtId="0" fontId="77" fillId="21" borderId="63" xfId="39" applyFont="1" applyFill="1" applyBorder="1" applyAlignment="1">
      <alignment horizontal="center" vertical="center"/>
    </xf>
    <xf numFmtId="0" fontId="77" fillId="0" borderId="63" xfId="39" applyFont="1" applyFill="1" applyBorder="1" applyAlignment="1">
      <alignment horizontal="center" vertical="center" wrapText="1"/>
    </xf>
    <xf numFmtId="0" fontId="77" fillId="0" borderId="64" xfId="39" applyFont="1" applyFill="1" applyBorder="1" applyAlignment="1">
      <alignment horizontal="center" vertical="center" wrapText="1"/>
    </xf>
    <xf numFmtId="0" fontId="77" fillId="21" borderId="9" xfId="39" applyFont="1" applyFill="1" applyBorder="1" applyAlignment="1">
      <alignment horizontal="center" vertical="center"/>
    </xf>
    <xf numFmtId="0" fontId="78" fillId="0" borderId="9" xfId="39" applyFont="1" applyFill="1" applyBorder="1" applyAlignment="1">
      <alignment horizontal="center" vertical="center" wrapText="1"/>
    </xf>
    <xf numFmtId="0" fontId="79" fillId="0" borderId="65" xfId="39" applyFont="1" applyFill="1" applyBorder="1" applyAlignment="1">
      <alignment horizontal="center" wrapText="1"/>
    </xf>
    <xf numFmtId="0" fontId="77" fillId="21" borderId="66" xfId="39" applyFont="1" applyFill="1" applyBorder="1" applyAlignment="1">
      <alignment horizontal="center" vertical="center"/>
    </xf>
    <xf numFmtId="0" fontId="78" fillId="0" borderId="67" xfId="39" applyFont="1" applyFill="1" applyBorder="1" applyAlignment="1">
      <alignment horizontal="center" vertical="center" wrapText="1"/>
    </xf>
    <xf numFmtId="0" fontId="80" fillId="0" borderId="68" xfId="39" applyFont="1" applyFill="1" applyBorder="1" applyAlignment="1">
      <alignment vertical="center"/>
    </xf>
    <xf numFmtId="0" fontId="81" fillId="0" borderId="63" xfId="0" applyFont="1" applyBorder="1" applyAlignment="1">
      <alignment horizontal="center" vertical="center"/>
    </xf>
    <xf numFmtId="0" fontId="68" fillId="0" borderId="63" xfId="39" applyFont="1" applyFill="1" applyBorder="1" applyAlignment="1">
      <alignment horizontal="center" vertical="center"/>
    </xf>
    <xf numFmtId="165" fontId="82" fillId="22" borderId="63" xfId="39" applyNumberFormat="1" applyFont="1" applyFill="1" applyBorder="1" applyAlignment="1">
      <alignment horizontal="center" vertical="center"/>
    </xf>
    <xf numFmtId="0" fontId="83" fillId="0" borderId="68" xfId="39" applyFont="1" applyFill="1" applyBorder="1" applyAlignment="1">
      <alignment horizontal="center" vertical="center"/>
    </xf>
    <xf numFmtId="1" fontId="82" fillId="0" borderId="63" xfId="39" applyNumberFormat="1" applyFont="1" applyFill="1" applyBorder="1" applyAlignment="1">
      <alignment horizontal="center" vertical="center"/>
    </xf>
    <xf numFmtId="165" fontId="82" fillId="22" borderId="64" xfId="39" applyNumberFormat="1" applyFont="1" applyFill="1" applyBorder="1" applyAlignment="1">
      <alignment horizontal="center" vertical="center"/>
    </xf>
    <xf numFmtId="1" fontId="68" fillId="0" borderId="9" xfId="39" applyNumberFormat="1" applyFont="1" applyFill="1" applyBorder="1" applyAlignment="1">
      <alignment horizontal="center" vertical="center"/>
    </xf>
    <xf numFmtId="165" fontId="82" fillId="22" borderId="9" xfId="39" applyNumberFormat="1" applyFont="1" applyFill="1" applyBorder="1" applyAlignment="1">
      <alignment horizontal="center" vertical="center"/>
    </xf>
    <xf numFmtId="0" fontId="80" fillId="0" borderId="63" xfId="39" applyFont="1" applyFill="1" applyBorder="1" applyAlignment="1">
      <alignment vertical="center"/>
    </xf>
    <xf numFmtId="0" fontId="84" fillId="21" borderId="68" xfId="39" applyFont="1" applyFill="1" applyBorder="1" applyAlignment="1">
      <alignment horizontal="center" vertical="center"/>
    </xf>
    <xf numFmtId="0" fontId="83" fillId="21" borderId="68" xfId="39" applyFont="1" applyFill="1" applyBorder="1" applyAlignment="1">
      <alignment horizontal="center" vertical="center"/>
    </xf>
    <xf numFmtId="0" fontId="85" fillId="22" borderId="63" xfId="39" applyFont="1" applyFill="1" applyBorder="1" applyAlignment="1">
      <alignment vertical="center"/>
    </xf>
    <xf numFmtId="0" fontId="86" fillId="23" borderId="63" xfId="0" applyFont="1" applyFill="1" applyBorder="1" applyAlignment="1" applyProtection="1">
      <alignment horizontal="center" vertical="center"/>
    </xf>
    <xf numFmtId="0" fontId="82" fillId="22" borderId="63" xfId="39" applyFont="1" applyFill="1" applyBorder="1" applyAlignment="1">
      <alignment horizontal="center" vertical="center"/>
    </xf>
    <xf numFmtId="0" fontId="82" fillId="22" borderId="66" xfId="39" applyFont="1" applyFill="1" applyBorder="1" applyAlignment="1">
      <alignment horizontal="center" vertical="center"/>
    </xf>
    <xf numFmtId="1" fontId="68" fillId="7" borderId="9" xfId="39" applyNumberFormat="1" applyFont="1" applyFill="1" applyBorder="1" applyAlignment="1">
      <alignment horizontal="center" vertical="center"/>
    </xf>
    <xf numFmtId="0" fontId="80" fillId="0" borderId="66" xfId="39" applyFont="1" applyFill="1" applyBorder="1" applyAlignment="1">
      <alignment vertical="center"/>
    </xf>
    <xf numFmtId="0" fontId="81" fillId="21" borderId="69" xfId="36" applyFont="1" applyFill="1" applyBorder="1" applyAlignment="1">
      <alignment horizontal="center" vertical="center"/>
    </xf>
    <xf numFmtId="0" fontId="83" fillId="21" borderId="9" xfId="39" applyFont="1" applyFill="1" applyBorder="1" applyAlignment="1">
      <alignment horizontal="center" vertical="center"/>
    </xf>
    <xf numFmtId="165" fontId="82" fillId="0" borderId="9" xfId="39" applyNumberFormat="1" applyFont="1" applyFill="1" applyBorder="1" applyAlignment="1">
      <alignment horizontal="center" vertical="center"/>
    </xf>
    <xf numFmtId="0" fontId="87" fillId="22" borderId="64" xfId="39" applyFont="1" applyFill="1" applyBorder="1" applyAlignment="1">
      <alignment horizontal="center" vertical="center" wrapText="1"/>
    </xf>
    <xf numFmtId="0" fontId="86" fillId="22" borderId="9" xfId="0" applyFont="1" applyFill="1" applyBorder="1" applyAlignment="1" applyProtection="1">
      <alignment horizontal="center" vertical="center"/>
    </xf>
    <xf numFmtId="0" fontId="77" fillId="22" borderId="70" xfId="39" applyFont="1" applyFill="1" applyBorder="1" applyAlignment="1">
      <alignment horizontal="center" vertical="center"/>
    </xf>
    <xf numFmtId="0" fontId="68" fillId="22" borderId="70" xfId="39" applyFont="1" applyFill="1" applyBorder="1" applyAlignment="1">
      <alignment horizontal="center" vertical="center"/>
    </xf>
    <xf numFmtId="0" fontId="73" fillId="22" borderId="68" xfId="39" applyFont="1" applyFill="1" applyBorder="1" applyAlignment="1">
      <alignment horizontal="center" vertical="center"/>
    </xf>
    <xf numFmtId="165" fontId="82" fillId="22" borderId="66" xfId="39" applyNumberFormat="1" applyFont="1" applyFill="1" applyBorder="1" applyAlignment="1">
      <alignment horizontal="center" vertical="center"/>
    </xf>
    <xf numFmtId="1" fontId="68" fillId="22" borderId="70" xfId="39" applyNumberFormat="1" applyFont="1" applyFill="1" applyBorder="1" applyAlignment="1">
      <alignment horizontal="center" vertical="center"/>
    </xf>
    <xf numFmtId="0" fontId="68" fillId="22" borderId="71" xfId="39" applyFont="1" applyFill="1" applyBorder="1" applyAlignment="1">
      <alignment horizontal="center" vertical="center"/>
    </xf>
    <xf numFmtId="165" fontId="82" fillId="22" borderId="67" xfId="39" applyNumberFormat="1" applyFont="1" applyFill="1" applyBorder="1" applyAlignment="1">
      <alignment horizontal="center" vertical="center"/>
    </xf>
    <xf numFmtId="0" fontId="88" fillId="0" borderId="63" xfId="0" applyFont="1" applyFill="1" applyBorder="1" applyAlignment="1" applyProtection="1">
      <alignment horizontal="center" vertical="center" wrapText="1"/>
    </xf>
    <xf numFmtId="0" fontId="88" fillId="0" borderId="68" xfId="0" applyFont="1" applyFill="1" applyBorder="1" applyAlignment="1" applyProtection="1">
      <alignment horizontal="center" vertical="center" wrapText="1"/>
    </xf>
    <xf numFmtId="9" fontId="89" fillId="0" borderId="63" xfId="0" applyNumberFormat="1" applyFont="1" applyFill="1" applyBorder="1" applyAlignment="1" applyProtection="1">
      <alignment horizontal="center" vertical="center"/>
    </xf>
    <xf numFmtId="166" fontId="90" fillId="0" borderId="63" xfId="0" applyNumberFormat="1" applyFont="1" applyFill="1" applyBorder="1" applyAlignment="1">
      <alignment horizontal="center" vertical="center"/>
    </xf>
    <xf numFmtId="166" fontId="90" fillId="0" borderId="64" xfId="0" applyNumberFormat="1" applyFont="1" applyFill="1" applyBorder="1" applyAlignment="1">
      <alignment horizontal="center" vertical="center"/>
    </xf>
    <xf numFmtId="166" fontId="90" fillId="0" borderId="40" xfId="0" applyNumberFormat="1" applyFont="1" applyFill="1" applyBorder="1" applyAlignment="1">
      <alignment horizontal="center" vertical="center"/>
    </xf>
    <xf numFmtId="166" fontId="90" fillId="0" borderId="42" xfId="0" applyNumberFormat="1" applyFont="1" applyFill="1" applyBorder="1" applyAlignment="1">
      <alignment horizontal="center" vertical="center" wrapText="1"/>
    </xf>
    <xf numFmtId="166" fontId="90" fillId="0" borderId="70" xfId="0" applyNumberFormat="1" applyFont="1" applyFill="1" applyBorder="1" applyAlignment="1">
      <alignment horizontal="center" vertical="center"/>
    </xf>
    <xf numFmtId="166" fontId="90" fillId="0" borderId="8" xfId="0" applyNumberFormat="1" applyFont="1" applyFill="1" applyBorder="1" applyAlignment="1">
      <alignment horizontal="center" vertical="center"/>
    </xf>
    <xf numFmtId="166" fontId="90" fillId="0" borderId="9" xfId="0" applyNumberFormat="1" applyFont="1" applyFill="1" applyBorder="1" applyAlignment="1">
      <alignment horizontal="center" vertical="center"/>
    </xf>
    <xf numFmtId="0" fontId="91" fillId="0" borderId="64" xfId="39" applyFont="1" applyFill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68" fillId="0" borderId="70" xfId="39" applyFont="1" applyFill="1" applyBorder="1" applyAlignment="1">
      <alignment horizontal="center" vertical="center"/>
    </xf>
    <xf numFmtId="165" fontId="92" fillId="0" borderId="63" xfId="39" applyNumberFormat="1" applyFont="1" applyFill="1" applyBorder="1" applyAlignment="1">
      <alignment horizontal="center" vertical="center"/>
    </xf>
    <xf numFmtId="0" fontId="92" fillId="0" borderId="66" xfId="39" applyFont="1" applyFill="1" applyBorder="1" applyAlignment="1">
      <alignment horizontal="center" vertical="center"/>
    </xf>
    <xf numFmtId="165" fontId="92" fillId="0" borderId="66" xfId="39" applyNumberFormat="1" applyFont="1" applyFill="1" applyBorder="1" applyAlignment="1">
      <alignment horizontal="center" vertical="center"/>
    </xf>
    <xf numFmtId="1" fontId="68" fillId="0" borderId="70" xfId="39" applyNumberFormat="1" applyFont="1" applyFill="1" applyBorder="1" applyAlignment="1">
      <alignment horizontal="center" vertical="center"/>
    </xf>
    <xf numFmtId="0" fontId="68" fillId="0" borderId="71" xfId="39" applyFont="1" applyFill="1" applyBorder="1" applyAlignment="1">
      <alignment horizontal="center" vertical="center"/>
    </xf>
    <xf numFmtId="165" fontId="92" fillId="0" borderId="67" xfId="39" applyNumberFormat="1" applyFont="1" applyFill="1" applyBorder="1" applyAlignment="1">
      <alignment horizontal="center" vertical="center"/>
    </xf>
    <xf numFmtId="165" fontId="92" fillId="0" borderId="9" xfId="39" applyNumberFormat="1" applyFont="1" applyFill="1" applyBorder="1" applyAlignment="1">
      <alignment horizontal="center" vertical="center"/>
    </xf>
    <xf numFmtId="0" fontId="68" fillId="0" borderId="63" xfId="39" applyFont="1" applyFill="1" applyBorder="1" applyAlignment="1">
      <alignment horizontal="center" vertical="center" wrapText="1"/>
    </xf>
    <xf numFmtId="166" fontId="68" fillId="0" borderId="63" xfId="1" applyNumberFormat="1" applyFont="1" applyFill="1" applyBorder="1" applyAlignment="1">
      <alignment horizontal="center" vertical="center"/>
    </xf>
    <xf numFmtId="0" fontId="91" fillId="0" borderId="64" xfId="39" applyFont="1" applyFill="1" applyBorder="1" applyAlignment="1">
      <alignment horizontal="right" vertical="center" wrapText="1"/>
    </xf>
    <xf numFmtId="0" fontId="91" fillId="0" borderId="70" xfId="39" applyFont="1" applyFill="1" applyBorder="1" applyAlignment="1">
      <alignment horizontal="right" vertical="center" wrapText="1"/>
    </xf>
    <xf numFmtId="0" fontId="92" fillId="0" borderId="68" xfId="39" applyFont="1" applyFill="1" applyBorder="1" applyAlignment="1">
      <alignment horizontal="center" vertical="center"/>
    </xf>
    <xf numFmtId="165" fontId="92" fillId="0" borderId="68" xfId="39" applyNumberFormat="1" applyFont="1" applyFill="1" applyBorder="1" applyAlignment="1">
      <alignment horizontal="center" vertical="center"/>
    </xf>
    <xf numFmtId="165" fontId="92" fillId="0" borderId="64" xfId="39" applyNumberFormat="1" applyFont="1" applyFill="1" applyBorder="1" applyAlignment="1">
      <alignment horizontal="center" vertical="center"/>
    </xf>
    <xf numFmtId="0" fontId="68" fillId="0" borderId="9" xfId="39" applyFont="1" applyFill="1" applyBorder="1" applyAlignment="1">
      <alignment horizontal="center" vertical="center"/>
    </xf>
    <xf numFmtId="1" fontId="68" fillId="0" borderId="73" xfId="39" applyNumberFormat="1" applyFont="1" applyFill="1" applyBorder="1" applyAlignment="1">
      <alignment horizontal="center" vertical="center"/>
    </xf>
    <xf numFmtId="2" fontId="68" fillId="0" borderId="63" xfId="1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 applyProtection="1">
      <alignment horizontal="left" vertical="top"/>
    </xf>
    <xf numFmtId="0" fontId="69" fillId="0" borderId="0" xfId="39" applyFont="1" applyFill="1" applyAlignment="1">
      <alignment horizontal="center" vertical="center" wrapText="1"/>
    </xf>
    <xf numFmtId="0" fontId="77" fillId="21" borderId="63" xfId="39" applyFont="1" applyFill="1" applyBorder="1" applyAlignment="1">
      <alignment horizontal="center" vertical="center"/>
    </xf>
    <xf numFmtId="0" fontId="78" fillId="0" borderId="63" xfId="39" applyFont="1" applyFill="1" applyBorder="1" applyAlignment="1">
      <alignment horizontal="center" vertical="center" wrapText="1"/>
    </xf>
    <xf numFmtId="165" fontId="82" fillId="22" borderId="68" xfId="39" applyNumberFormat="1" applyFont="1" applyFill="1" applyBorder="1" applyAlignment="1">
      <alignment horizontal="center" vertical="center"/>
    </xf>
    <xf numFmtId="0" fontId="86" fillId="24" borderId="63" xfId="0" applyFont="1" applyFill="1" applyBorder="1" applyAlignment="1" applyProtection="1">
      <alignment horizontal="center" vertical="center"/>
    </xf>
    <xf numFmtId="0" fontId="82" fillId="25" borderId="63" xfId="39" applyFont="1" applyFill="1" applyBorder="1" applyAlignment="1">
      <alignment horizontal="center" vertical="center"/>
    </xf>
    <xf numFmtId="0" fontId="94" fillId="21" borderId="69" xfId="39" applyFont="1" applyFill="1" applyBorder="1" applyAlignment="1">
      <alignment horizontal="center" vertical="center"/>
    </xf>
    <xf numFmtId="0" fontId="85" fillId="26" borderId="63" xfId="39" applyFont="1" applyFill="1" applyBorder="1" applyAlignment="1">
      <alignment horizontal="center" vertical="center" wrapText="1"/>
    </xf>
    <xf numFmtId="0" fontId="84" fillId="26" borderId="68" xfId="39" applyFont="1" applyFill="1" applyBorder="1" applyAlignment="1">
      <alignment horizontal="center" vertical="center"/>
    </xf>
    <xf numFmtId="165" fontId="82" fillId="26" borderId="68" xfId="39" applyNumberFormat="1" applyFont="1" applyFill="1" applyBorder="1" applyAlignment="1">
      <alignment horizontal="center" vertical="center"/>
    </xf>
    <xf numFmtId="165" fontId="82" fillId="26" borderId="74" xfId="39" applyNumberFormat="1" applyFont="1" applyFill="1" applyBorder="1" applyAlignment="1">
      <alignment horizontal="center" vertical="center"/>
    </xf>
    <xf numFmtId="0" fontId="84" fillId="25" borderId="12" xfId="39" applyFont="1" applyFill="1" applyBorder="1" applyAlignment="1">
      <alignment horizontal="center" vertical="center"/>
    </xf>
    <xf numFmtId="165" fontId="82" fillId="26" borderId="75" xfId="39" applyNumberFormat="1" applyFont="1" applyFill="1" applyBorder="1" applyAlignment="1">
      <alignment horizontal="center" vertical="center"/>
    </xf>
    <xf numFmtId="0" fontId="83" fillId="26" borderId="68" xfId="39" applyFont="1" applyFill="1" applyBorder="1" applyAlignment="1">
      <alignment horizontal="center" vertical="center"/>
    </xf>
    <xf numFmtId="0" fontId="83" fillId="26" borderId="69" xfId="39" applyFont="1" applyFill="1" applyBorder="1" applyAlignment="1">
      <alignment horizontal="center" vertical="center"/>
    </xf>
    <xf numFmtId="165" fontId="82" fillId="26" borderId="69" xfId="39" applyNumberFormat="1" applyFont="1" applyFill="1" applyBorder="1" applyAlignment="1">
      <alignment horizontal="center" vertical="center"/>
    </xf>
    <xf numFmtId="0" fontId="97" fillId="21" borderId="63" xfId="40" applyFont="1" applyFill="1" applyBorder="1" applyAlignment="1">
      <alignment horizontal="left" vertical="center" wrapText="1"/>
    </xf>
    <xf numFmtId="9" fontId="68" fillId="0" borderId="63" xfId="41" applyFont="1" applyFill="1" applyBorder="1" applyAlignment="1">
      <alignment horizontal="center" vertical="center"/>
    </xf>
    <xf numFmtId="166" fontId="68" fillId="0" borderId="63" xfId="1" applyNumberFormat="1" applyFont="1" applyFill="1" applyBorder="1" applyAlignment="1">
      <alignment horizontal="center" vertical="center"/>
    </xf>
    <xf numFmtId="165" fontId="77" fillId="0" borderId="40" xfId="39" applyNumberFormat="1" applyFont="1" applyFill="1" applyBorder="1" applyAlignment="1">
      <alignment horizontal="center" vertical="center"/>
    </xf>
    <xf numFmtId="0" fontId="68" fillId="0" borderId="42" xfId="39" applyFont="1" applyFill="1" applyBorder="1" applyAlignment="1">
      <alignment horizontal="center" vertical="center" wrapText="1"/>
    </xf>
    <xf numFmtId="166" fontId="68" fillId="0" borderId="64" xfId="1" applyNumberFormat="1" applyFont="1" applyFill="1" applyBorder="1" applyAlignment="1">
      <alignment horizontal="center" vertical="center"/>
    </xf>
    <xf numFmtId="166" fontId="68" fillId="0" borderId="40" xfId="1" applyNumberFormat="1" applyFont="1" applyFill="1" applyBorder="1" applyAlignment="1">
      <alignment horizontal="center" vertical="center"/>
    </xf>
    <xf numFmtId="166" fontId="68" fillId="0" borderId="42" xfId="1" applyNumberFormat="1" applyFont="1" applyFill="1" applyBorder="1" applyAlignment="1">
      <alignment horizontal="center" vertical="center" wrapText="1"/>
    </xf>
    <xf numFmtId="166" fontId="68" fillId="0" borderId="70" xfId="1" applyNumberFormat="1" applyFont="1" applyFill="1" applyBorder="1" applyAlignment="1">
      <alignment horizontal="center" vertical="center"/>
    </xf>
    <xf numFmtId="0" fontId="85" fillId="0" borderId="76" xfId="39" applyFont="1" applyFill="1" applyBorder="1" applyAlignment="1">
      <alignment horizontal="right" vertical="center" wrapText="1"/>
    </xf>
    <xf numFmtId="0" fontId="0" fillId="0" borderId="77" xfId="0" applyBorder="1" applyAlignment="1">
      <alignment horizontal="right" vertical="center" wrapText="1"/>
    </xf>
    <xf numFmtId="165" fontId="82" fillId="0" borderId="68" xfId="39" applyNumberFormat="1" applyFont="1" applyFill="1" applyBorder="1" applyAlignment="1">
      <alignment horizontal="center" vertical="center"/>
    </xf>
    <xf numFmtId="0" fontId="84" fillId="0" borderId="68" xfId="39" applyFont="1" applyFill="1" applyBorder="1" applyAlignment="1">
      <alignment horizontal="center" vertical="center"/>
    </xf>
    <xf numFmtId="165" fontId="82" fillId="0" borderId="74" xfId="39" applyNumberFormat="1" applyFont="1" applyFill="1" applyBorder="1" applyAlignment="1">
      <alignment horizontal="center" vertical="center"/>
    </xf>
    <xf numFmtId="0" fontId="99" fillId="0" borderId="9" xfId="0" applyFont="1" applyFill="1" applyBorder="1" applyAlignment="1">
      <alignment horizontal="center" vertical="center"/>
    </xf>
    <xf numFmtId="165" fontId="82" fillId="0" borderId="73" xfId="39" applyNumberFormat="1" applyFont="1" applyFill="1" applyBorder="1" applyAlignment="1">
      <alignment horizontal="center" vertical="center"/>
    </xf>
    <xf numFmtId="0" fontId="82" fillId="0" borderId="9" xfId="39" applyFont="1" applyFill="1" applyBorder="1" applyAlignment="1">
      <alignment horizontal="center" vertical="center" wrapText="1"/>
    </xf>
    <xf numFmtId="1" fontId="77" fillId="0" borderId="9" xfId="39" applyNumberFormat="1" applyFont="1" applyFill="1" applyBorder="1" applyAlignment="1">
      <alignment horizontal="center" vertical="center"/>
    </xf>
    <xf numFmtId="166" fontId="77" fillId="0" borderId="9" xfId="1" applyNumberFormat="1" applyFont="1" applyFill="1" applyBorder="1" applyAlignment="1">
      <alignment horizontal="center" vertical="center"/>
    </xf>
    <xf numFmtId="0" fontId="80" fillId="0" borderId="76" xfId="39" applyFont="1" applyFill="1" applyBorder="1" applyAlignment="1">
      <alignment horizontal="center" vertical="center" wrapText="1"/>
    </xf>
    <xf numFmtId="0" fontId="80" fillId="0" borderId="77" xfId="39" applyFont="1" applyFill="1" applyBorder="1" applyAlignment="1">
      <alignment horizontal="center" vertical="center" wrapText="1"/>
    </xf>
    <xf numFmtId="0" fontId="83" fillId="0" borderId="69" xfId="39" applyFont="1" applyFill="1" applyBorder="1" applyAlignment="1">
      <alignment horizontal="center" vertical="center"/>
    </xf>
    <xf numFmtId="165" fontId="92" fillId="0" borderId="69" xfId="39" applyNumberFormat="1" applyFont="1" applyFill="1" applyBorder="1" applyAlignment="1">
      <alignment horizontal="center" vertical="center"/>
    </xf>
    <xf numFmtId="0" fontId="84" fillId="0" borderId="69" xfId="39" applyFont="1" applyFill="1" applyBorder="1" applyAlignment="1">
      <alignment horizontal="center" vertical="center"/>
    </xf>
    <xf numFmtId="0" fontId="80" fillId="0" borderId="32" xfId="39" applyFont="1" applyFill="1" applyBorder="1" applyAlignment="1">
      <alignment horizontal="right" vertical="center" wrapText="1"/>
    </xf>
    <xf numFmtId="0" fontId="80" fillId="0" borderId="8" xfId="39" applyFont="1" applyFill="1" applyBorder="1" applyAlignment="1">
      <alignment horizontal="right" vertical="center" wrapText="1"/>
    </xf>
    <xf numFmtId="0" fontId="83" fillId="0" borderId="9" xfId="39" applyFont="1" applyFill="1" applyBorder="1" applyAlignment="1">
      <alignment horizontal="center" vertical="center"/>
    </xf>
    <xf numFmtId="0" fontId="100" fillId="0" borderId="9" xfId="39" applyFont="1" applyFill="1" applyBorder="1" applyAlignment="1">
      <alignment horizontal="center" vertical="center"/>
    </xf>
    <xf numFmtId="0" fontId="101" fillId="21" borderId="63" xfId="0" applyFont="1" applyFill="1" applyBorder="1" applyAlignment="1" applyProtection="1">
      <alignment horizontal="center" vertical="center" wrapText="1"/>
    </xf>
    <xf numFmtId="0" fontId="102" fillId="0" borderId="2" xfId="2" applyFont="1" applyBorder="1" applyAlignment="1">
      <alignment horizontal="center" vertical="center" wrapText="1"/>
    </xf>
    <xf numFmtId="0" fontId="8" fillId="4" borderId="6" xfId="2" applyFont="1" applyFill="1" applyBorder="1" applyAlignment="1" applyProtection="1">
      <alignment horizontal="center" vertical="center" wrapText="1"/>
    </xf>
  </cellXfs>
  <cellStyles count="42"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60% — акцент1" xfId="19"/>
    <cellStyle name="60% — акцент2" xfId="20"/>
    <cellStyle name="60% — акцент3" xfId="21"/>
    <cellStyle name="60% — акцент4" xfId="22"/>
    <cellStyle name="60% — акцент5" xfId="23"/>
    <cellStyle name="60% — акцент6" xfId="24"/>
    <cellStyle name="Excel_BuiltIn_Percent" xfId="41"/>
    <cellStyle name="normal" xfId="25"/>
    <cellStyle name="Обычный" xfId="0" builtinId="0"/>
    <cellStyle name="Обычный 2" xfId="26"/>
    <cellStyle name="Обычный 2 2" xfId="27"/>
    <cellStyle name="Обычный 2 3" xfId="6"/>
    <cellStyle name="Обычный 2 4" xfId="28"/>
    <cellStyle name="Обычный 3" xfId="29"/>
    <cellStyle name="Обычный 3 2" xfId="30"/>
    <cellStyle name="Обычный 3 3" xfId="31"/>
    <cellStyle name="Обычный 3 4" xfId="32"/>
    <cellStyle name="Обычный 4" xfId="33"/>
    <cellStyle name="Обычный 4 2" xfId="34"/>
    <cellStyle name="Обычный 5" xfId="2"/>
    <cellStyle name="Обычный 6" xfId="35"/>
    <cellStyle name="Обычный_Смер. по классам бол." xfId="38"/>
    <cellStyle name="Обычный_Смертность от травм всего населения за 9 месяцев 2008 г. (version 1)" xfId="39"/>
    <cellStyle name="Обычный_Структура смертности по основным причинам за  2009 г." xfId="40"/>
    <cellStyle name="Обычный_янв" xfId="4"/>
    <cellStyle name="Обычный_янв_1" xfId="36"/>
    <cellStyle name="Процентный" xfId="1" builtinId="5"/>
    <cellStyle name="Процентный 3" xfId="5"/>
    <cellStyle name="ТЕКСТ" xfId="37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89;&#1090;&#1077;-&#1077;%20&#1076;&#1074;&#1080;-&#1077;-17&#1075;/&#1044;&#1077;&#1084;&#1086;&#1075;&#1088;&#1072;&#1092;&#1080;&#1103;%20-2017/&#1044;&#1077;&#1084;&#1086;&#1075;&#1088;&#1072;&#1092;&#1080;&#1103;%202017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2;&#1091;&#1085;&#1072;&#1090;&#1086;&#1074;&#1086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44;&#1077;&#1084;&#1086;&#1075;&#1088;&#1072;&#1092;&#1080;&#1103;%20%20%2008,09,10/2009/2009/&#1087;&#1086;%20&#1082;&#1083;&#1072;&#1089;%20&#1073;&#1086;&#1083;-09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89;&#1090;&#1077;-&#1077;%20&#1076;&#1074;&#1080;-&#1077;-17&#1075;/&#1044;&#1077;&#1084;&#1086;&#1075;&#1088;&#1072;&#1092;&#1080;&#1103;%20-2017/&#1087;&#1086;%20&#1082;&#1083;&#1072;&#1089;&#1089;&#1072;&#1084;%20&#1073;&#1086;&#1083;&#1077;&#1079;%20-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 (за дек -16)"/>
      <sheetName val="янв"/>
      <sheetName val="февр"/>
      <sheetName val="за 2 мес"/>
      <sheetName val="мар"/>
      <sheetName val="1 квар"/>
      <sheetName val="1 квар (2010-2017)"/>
      <sheetName val="апр"/>
      <sheetName val="4 мес"/>
      <sheetName val="маЙ"/>
      <sheetName val="5 мес"/>
      <sheetName val="июн"/>
      <sheetName val="I полуг-17г."/>
      <sheetName val="ум, род-ь(не вводить!)(17г )"/>
      <sheetName val="июль"/>
      <sheetName val="7 мес-17"/>
      <sheetName val="7 мес-17 (2)"/>
      <sheetName val="7 мес (КМН-1)"/>
      <sheetName val="авг"/>
      <sheetName val="8 мес "/>
      <sheetName val="8 мес (КМН)"/>
      <sheetName val="сен"/>
      <sheetName val="9м -17г"/>
      <sheetName val="окт"/>
      <sheetName val="10 мес"/>
      <sheetName val="КМН"/>
      <sheetName val="ДЕМ ян-дек"/>
      <sheetName val="ноя"/>
      <sheetName val="11 мес-17"/>
      <sheetName val="дек"/>
      <sheetName val="12 мес-16"/>
      <sheetName val="13-ферт"/>
      <sheetName val="перин сме Сумар коэ ржд"/>
      <sheetName val="Лист3"/>
      <sheetName val="Лист4"/>
      <sheetName val="Лист5"/>
      <sheetName val="Лист6"/>
      <sheetName val="инвесторы"/>
      <sheetName val="Лист8"/>
      <sheetName val="Лист7"/>
      <sheetName val="Лист1"/>
      <sheetName val="Лист2"/>
      <sheetName val="Лист9"/>
      <sheetName val="Лист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D6">
            <v>342</v>
          </cell>
          <cell r="E6">
            <v>257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W6">
            <v>1</v>
          </cell>
        </row>
        <row r="7">
          <cell r="D7">
            <v>97</v>
          </cell>
          <cell r="E7">
            <v>86</v>
          </cell>
          <cell r="F7">
            <v>3</v>
          </cell>
          <cell r="G7">
            <v>2</v>
          </cell>
          <cell r="H7">
            <v>1</v>
          </cell>
          <cell r="I7">
            <v>0</v>
          </cell>
          <cell r="W7">
            <v>0</v>
          </cell>
        </row>
        <row r="8">
          <cell r="D8">
            <v>154</v>
          </cell>
          <cell r="E8">
            <v>143</v>
          </cell>
          <cell r="F8">
            <v>1</v>
          </cell>
          <cell r="G8">
            <v>0</v>
          </cell>
          <cell r="H8">
            <v>1</v>
          </cell>
          <cell r="I8">
            <v>1</v>
          </cell>
          <cell r="W8">
            <v>1</v>
          </cell>
        </row>
        <row r="9">
          <cell r="D9">
            <v>176</v>
          </cell>
          <cell r="E9">
            <v>139</v>
          </cell>
          <cell r="F9">
            <v>0</v>
          </cell>
          <cell r="G9">
            <v>1</v>
          </cell>
          <cell r="H9">
            <v>0</v>
          </cell>
          <cell r="I9">
            <v>3</v>
          </cell>
          <cell r="J9">
            <v>44</v>
          </cell>
          <cell r="W9">
            <v>1</v>
          </cell>
        </row>
        <row r="10">
          <cell r="D10">
            <v>173</v>
          </cell>
          <cell r="E10">
            <v>114</v>
          </cell>
          <cell r="F10">
            <v>1</v>
          </cell>
          <cell r="G10">
            <v>1</v>
          </cell>
          <cell r="H10">
            <v>0</v>
          </cell>
          <cell r="I10">
            <v>1</v>
          </cell>
          <cell r="W10">
            <v>0</v>
          </cell>
        </row>
        <row r="11">
          <cell r="D11">
            <v>218</v>
          </cell>
          <cell r="E11">
            <v>73</v>
          </cell>
          <cell r="F11">
            <v>3</v>
          </cell>
          <cell r="I11">
            <v>1</v>
          </cell>
          <cell r="W11">
            <v>2</v>
          </cell>
        </row>
        <row r="12">
          <cell r="D12">
            <v>369</v>
          </cell>
          <cell r="E12">
            <v>95</v>
          </cell>
          <cell r="F12">
            <v>3</v>
          </cell>
          <cell r="G12">
            <v>2</v>
          </cell>
          <cell r="H12">
            <v>1</v>
          </cell>
          <cell r="I12">
            <v>1</v>
          </cell>
          <cell r="W12">
            <v>2</v>
          </cell>
        </row>
        <row r="13">
          <cell r="D13">
            <v>205</v>
          </cell>
          <cell r="E13">
            <v>119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W13">
            <v>0</v>
          </cell>
        </row>
        <row r="14">
          <cell r="D14">
            <v>202</v>
          </cell>
          <cell r="E14">
            <v>175</v>
          </cell>
          <cell r="F14">
            <v>4</v>
          </cell>
          <cell r="G14">
            <v>2</v>
          </cell>
          <cell r="H14">
            <v>1</v>
          </cell>
          <cell r="I14">
            <v>1</v>
          </cell>
          <cell r="W14">
            <v>0</v>
          </cell>
        </row>
        <row r="15">
          <cell r="D15">
            <v>132</v>
          </cell>
          <cell r="E15">
            <v>83</v>
          </cell>
          <cell r="F15">
            <v>2</v>
          </cell>
          <cell r="G15">
            <v>1</v>
          </cell>
          <cell r="H15">
            <v>0</v>
          </cell>
          <cell r="I15">
            <v>1</v>
          </cell>
          <cell r="W15">
            <v>0</v>
          </cell>
        </row>
        <row r="17">
          <cell r="D17">
            <v>822</v>
          </cell>
          <cell r="E17">
            <v>472</v>
          </cell>
          <cell r="F17">
            <v>10</v>
          </cell>
          <cell r="G17">
            <v>1</v>
          </cell>
          <cell r="H17">
            <v>3</v>
          </cell>
          <cell r="I17">
            <v>2</v>
          </cell>
          <cell r="W17">
            <v>1</v>
          </cell>
        </row>
      </sheetData>
      <sheetData sheetId="25"/>
      <sheetData sheetId="26"/>
      <sheetData sheetId="27">
        <row r="6">
          <cell r="D6">
            <v>26</v>
          </cell>
          <cell r="E6">
            <v>23</v>
          </cell>
        </row>
        <row r="7">
          <cell r="D7">
            <v>8</v>
          </cell>
          <cell r="E7">
            <v>12</v>
          </cell>
        </row>
        <row r="8">
          <cell r="D8">
            <v>17</v>
          </cell>
          <cell r="E8">
            <v>15</v>
          </cell>
        </row>
        <row r="9">
          <cell r="D9">
            <v>14</v>
          </cell>
          <cell r="E9">
            <v>7</v>
          </cell>
        </row>
        <row r="10">
          <cell r="D10">
            <v>15</v>
          </cell>
          <cell r="E10">
            <v>10</v>
          </cell>
          <cell r="I10">
            <v>1</v>
          </cell>
        </row>
        <row r="11">
          <cell r="D11">
            <v>23</v>
          </cell>
          <cell r="E11">
            <v>6</v>
          </cell>
          <cell r="F11">
            <v>1</v>
          </cell>
        </row>
        <row r="12">
          <cell r="D12">
            <v>42</v>
          </cell>
          <cell r="E12">
            <v>9</v>
          </cell>
          <cell r="F12">
            <v>2</v>
          </cell>
          <cell r="H12">
            <v>1</v>
          </cell>
        </row>
        <row r="13">
          <cell r="D13">
            <v>18</v>
          </cell>
          <cell r="E13">
            <v>12</v>
          </cell>
          <cell r="F13">
            <v>1</v>
          </cell>
        </row>
        <row r="14">
          <cell r="D14">
            <v>22</v>
          </cell>
          <cell r="E14">
            <v>19</v>
          </cell>
        </row>
        <row r="15">
          <cell r="D15">
            <v>18</v>
          </cell>
          <cell r="E15">
            <v>5</v>
          </cell>
        </row>
        <row r="17">
          <cell r="D17">
            <v>66</v>
          </cell>
          <cell r="E17">
            <v>50</v>
          </cell>
          <cell r="G17">
            <v>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СК"/>
      <sheetName val="БСК-7мес-17"/>
      <sheetName val="БОД"/>
      <sheetName val="янв -17 "/>
      <sheetName val="янв (2)"/>
      <sheetName val="2 мес-17"/>
      <sheetName val="2 мес-17 (рай)"/>
      <sheetName val="1 квар"/>
      <sheetName val="1 кв (2)"/>
      <sheetName val="АПР"/>
      <sheetName val="4 мес "/>
      <sheetName val="4  (1)"/>
      <sheetName val="май"/>
      <sheetName val="за 5 м"/>
      <sheetName val="за 5 м-1"/>
      <sheetName val="июнь"/>
      <sheetName val="за 6 м (1)"/>
      <sheetName val="за 6 м (2)"/>
      <sheetName val="1 полуг"/>
      <sheetName val="1 полуг-1"/>
      <sheetName val="1 полуг-2"/>
      <sheetName val="июнь (2)"/>
      <sheetName val="июль"/>
      <sheetName val="7 мес-17 "/>
      <sheetName val="7 мес (2)"/>
      <sheetName val="авг"/>
      <sheetName val="авг (2)"/>
      <sheetName val="8 мес-17"/>
      <sheetName val="R 00-99"/>
      <sheetName val="8 (2)"/>
      <sheetName val="8 мес"/>
      <sheetName val="сен"/>
      <sheetName val="9 мес"/>
      <sheetName val="9 мес (2)"/>
      <sheetName val="окт"/>
      <sheetName val="10 мес"/>
      <sheetName val="10мес-2"/>
      <sheetName val="10мес-не пол-я"/>
      <sheetName val="Лист6"/>
      <sheetName val="ноя"/>
      <sheetName val="ноя (мои данные)"/>
      <sheetName val="11м"/>
      <sheetName val="11м (2)"/>
      <sheetName val="декаб"/>
      <sheetName val="2016 -по нозол"/>
      <sheetName val="2016(2)"/>
      <sheetName val="2015 (мои)"/>
      <sheetName val="2015 (мои) (2)"/>
      <sheetName val="янв-тр"/>
      <sheetName val="янв-тр (2)"/>
      <sheetName val="фев-тр "/>
      <sheetName val="тр-за 2 мес"/>
      <sheetName val="тр-за 2 мес (рай)"/>
      <sheetName val="март-тр "/>
      <sheetName val="тр1 кв"/>
      <sheetName val="класс бол -тр1 кв "/>
      <sheetName val="4 мес"/>
      <sheetName val="4 мес (2)"/>
      <sheetName val="5 мес"/>
      <sheetName val="5 мес (2)"/>
      <sheetName val="тр 1 п"/>
      <sheetName val="тр 1 п (2)"/>
      <sheetName val="тр 7_мес"/>
      <sheetName val="тр 7_мес (2)"/>
      <sheetName val="авг-17"/>
      <sheetName val="8м-2017"/>
      <sheetName val="тр 8 мес (2)"/>
      <sheetName val="сен-17"/>
      <sheetName val="тр-9 мес"/>
      <sheetName val="тр-9 мес (2)"/>
      <sheetName val="10м (труд) "/>
      <sheetName val="10м (труд) -2"/>
      <sheetName val="11м (труд)"/>
      <sheetName val="11м (труд) (2)"/>
      <sheetName val="2016тру"/>
      <sheetName val="2016тру (2)"/>
      <sheetName val="R"/>
      <sheetName val="НИЗ"/>
      <sheetName val="Минэконразв"/>
      <sheetName val="МДДК"/>
      <sheetName val="Лист2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6">
          <cell r="C6">
            <v>33083.5</v>
          </cell>
          <cell r="D6">
            <v>280</v>
          </cell>
          <cell r="E6">
            <v>3</v>
          </cell>
          <cell r="F6">
            <v>51</v>
          </cell>
          <cell r="H6">
            <v>7</v>
          </cell>
          <cell r="J6">
            <v>3</v>
          </cell>
          <cell r="K6">
            <v>147</v>
          </cell>
          <cell r="L6">
            <v>10</v>
          </cell>
          <cell r="M6">
            <v>10</v>
          </cell>
          <cell r="O6">
            <v>1</v>
          </cell>
          <cell r="P6">
            <v>3</v>
          </cell>
          <cell r="T6">
            <v>13</v>
          </cell>
          <cell r="U6">
            <v>32</v>
          </cell>
          <cell r="V6">
            <v>1</v>
          </cell>
        </row>
        <row r="7">
          <cell r="C7">
            <v>8400.5</v>
          </cell>
          <cell r="D7">
            <v>97</v>
          </cell>
          <cell r="E7">
            <v>2</v>
          </cell>
          <cell r="F7">
            <v>18</v>
          </cell>
          <cell r="H7">
            <v>1</v>
          </cell>
          <cell r="J7">
            <v>2</v>
          </cell>
          <cell r="K7">
            <v>23</v>
          </cell>
          <cell r="L7">
            <v>3</v>
          </cell>
          <cell r="M7">
            <v>4</v>
          </cell>
          <cell r="O7">
            <v>1</v>
          </cell>
          <cell r="P7">
            <v>1</v>
          </cell>
          <cell r="R7">
            <v>1</v>
          </cell>
          <cell r="S7">
            <v>1</v>
          </cell>
          <cell r="T7">
            <v>28</v>
          </cell>
          <cell r="U7">
            <v>12</v>
          </cell>
          <cell r="V7">
            <v>2</v>
          </cell>
        </row>
        <row r="8">
          <cell r="C8">
            <v>12335.5</v>
          </cell>
          <cell r="D8">
            <v>158</v>
          </cell>
          <cell r="E8">
            <v>1</v>
          </cell>
          <cell r="F8">
            <v>20</v>
          </cell>
          <cell r="H8">
            <v>6</v>
          </cell>
          <cell r="J8">
            <v>11</v>
          </cell>
          <cell r="K8">
            <v>63</v>
          </cell>
          <cell r="L8">
            <v>7</v>
          </cell>
          <cell r="M8">
            <v>9</v>
          </cell>
          <cell r="P8">
            <v>4</v>
          </cell>
          <cell r="R8">
            <v>1</v>
          </cell>
          <cell r="T8">
            <v>12</v>
          </cell>
          <cell r="U8">
            <v>24</v>
          </cell>
          <cell r="V8">
            <v>1</v>
          </cell>
        </row>
        <row r="9">
          <cell r="C9">
            <v>13798.5</v>
          </cell>
          <cell r="D9">
            <v>146</v>
          </cell>
          <cell r="E9">
            <v>1</v>
          </cell>
          <cell r="F9">
            <v>30</v>
          </cell>
          <cell r="H9">
            <v>3</v>
          </cell>
          <cell r="I9">
            <v>1</v>
          </cell>
          <cell r="J9">
            <v>4</v>
          </cell>
          <cell r="K9">
            <v>65</v>
          </cell>
          <cell r="L9">
            <v>6</v>
          </cell>
          <cell r="M9">
            <v>8</v>
          </cell>
          <cell r="S9">
            <v>1</v>
          </cell>
          <cell r="T9">
            <v>7</v>
          </cell>
          <cell r="U9">
            <v>20</v>
          </cell>
          <cell r="V9">
            <v>1</v>
          </cell>
        </row>
        <row r="10">
          <cell r="C10">
            <v>14358</v>
          </cell>
          <cell r="D10">
            <v>124</v>
          </cell>
          <cell r="F10">
            <v>10</v>
          </cell>
          <cell r="H10">
            <v>1</v>
          </cell>
          <cell r="J10">
            <v>26</v>
          </cell>
          <cell r="K10">
            <v>39</v>
          </cell>
          <cell r="L10">
            <v>6</v>
          </cell>
          <cell r="M10">
            <v>6</v>
          </cell>
          <cell r="P10">
            <v>1</v>
          </cell>
          <cell r="Q10">
            <v>1</v>
          </cell>
          <cell r="T10">
            <v>11</v>
          </cell>
          <cell r="U10">
            <v>23</v>
          </cell>
        </row>
        <row r="11">
          <cell r="C11">
            <v>11543</v>
          </cell>
          <cell r="D11">
            <v>79</v>
          </cell>
          <cell r="E11">
            <v>2</v>
          </cell>
          <cell r="F11">
            <v>4</v>
          </cell>
          <cell r="H11">
            <v>3</v>
          </cell>
          <cell r="J11">
            <v>3</v>
          </cell>
          <cell r="K11">
            <v>40</v>
          </cell>
          <cell r="L11">
            <v>1</v>
          </cell>
          <cell r="M11">
            <v>4</v>
          </cell>
          <cell r="P11">
            <v>1</v>
          </cell>
          <cell r="R11">
            <v>3</v>
          </cell>
          <cell r="S11">
            <v>1</v>
          </cell>
          <cell r="T11">
            <v>1</v>
          </cell>
          <cell r="U11">
            <v>16</v>
          </cell>
          <cell r="V11">
            <v>1</v>
          </cell>
        </row>
        <row r="12">
          <cell r="C12">
            <v>19175.5</v>
          </cell>
          <cell r="D12">
            <v>105</v>
          </cell>
          <cell r="E12">
            <v>2</v>
          </cell>
          <cell r="F12">
            <v>13</v>
          </cell>
          <cell r="I12">
            <v>1</v>
          </cell>
          <cell r="J12">
            <v>2</v>
          </cell>
          <cell r="K12">
            <v>42</v>
          </cell>
          <cell r="L12">
            <v>10</v>
          </cell>
          <cell r="M12">
            <v>5</v>
          </cell>
          <cell r="P12">
            <v>4</v>
          </cell>
          <cell r="R12">
            <v>2</v>
          </cell>
          <cell r="S12">
            <v>2</v>
          </cell>
          <cell r="T12">
            <v>4</v>
          </cell>
          <cell r="U12">
            <v>18</v>
          </cell>
          <cell r="V12">
            <v>1</v>
          </cell>
        </row>
        <row r="13">
          <cell r="C13">
            <v>14748.5</v>
          </cell>
          <cell r="D13">
            <v>131</v>
          </cell>
          <cell r="F13">
            <v>17</v>
          </cell>
          <cell r="H13">
            <v>1</v>
          </cell>
          <cell r="J13">
            <v>2</v>
          </cell>
          <cell r="K13">
            <v>41</v>
          </cell>
          <cell r="L13">
            <v>6</v>
          </cell>
          <cell r="M13">
            <v>8</v>
          </cell>
          <cell r="O13">
            <v>1</v>
          </cell>
          <cell r="P13">
            <v>2</v>
          </cell>
          <cell r="S13">
            <v>1</v>
          </cell>
          <cell r="T13">
            <v>31</v>
          </cell>
          <cell r="U13">
            <v>21</v>
          </cell>
        </row>
        <row r="14">
          <cell r="C14">
            <v>16419</v>
          </cell>
          <cell r="D14">
            <v>194</v>
          </cell>
          <cell r="E14">
            <v>2</v>
          </cell>
          <cell r="F14">
            <v>18</v>
          </cell>
          <cell r="J14">
            <v>3</v>
          </cell>
          <cell r="K14">
            <v>73</v>
          </cell>
          <cell r="L14">
            <v>16</v>
          </cell>
          <cell r="M14">
            <v>5</v>
          </cell>
          <cell r="O14">
            <v>2</v>
          </cell>
          <cell r="P14">
            <v>2</v>
          </cell>
          <cell r="R14">
            <v>1</v>
          </cell>
          <cell r="S14">
            <v>1</v>
          </cell>
          <cell r="T14">
            <v>39</v>
          </cell>
          <cell r="U14">
            <v>32</v>
          </cell>
        </row>
        <row r="15">
          <cell r="C15">
            <v>10272.5</v>
          </cell>
          <cell r="D15">
            <v>88</v>
          </cell>
          <cell r="E15">
            <v>1</v>
          </cell>
          <cell r="F15">
            <v>14</v>
          </cell>
          <cell r="H15">
            <v>1</v>
          </cell>
          <cell r="J15">
            <v>1</v>
          </cell>
          <cell r="K15">
            <v>45</v>
          </cell>
          <cell r="L15">
            <v>3</v>
          </cell>
          <cell r="M15">
            <v>4</v>
          </cell>
          <cell r="R15">
            <v>1</v>
          </cell>
          <cell r="T15">
            <v>10</v>
          </cell>
          <cell r="U15">
            <v>8</v>
          </cell>
        </row>
        <row r="16">
          <cell r="C16">
            <v>154134.5</v>
          </cell>
          <cell r="D16">
            <v>1402</v>
          </cell>
          <cell r="E16">
            <v>14</v>
          </cell>
          <cell r="F16">
            <v>195</v>
          </cell>
          <cell r="G16">
            <v>0</v>
          </cell>
          <cell r="H16">
            <v>23</v>
          </cell>
          <cell r="I16">
            <v>2</v>
          </cell>
          <cell r="J16">
            <v>57</v>
          </cell>
          <cell r="K16">
            <v>578</v>
          </cell>
          <cell r="L16">
            <v>68</v>
          </cell>
          <cell r="M16">
            <v>63</v>
          </cell>
          <cell r="N16">
            <v>0</v>
          </cell>
          <cell r="O16">
            <v>5</v>
          </cell>
          <cell r="P16">
            <v>18</v>
          </cell>
          <cell r="Q16">
            <v>1</v>
          </cell>
          <cell r="R16">
            <v>9</v>
          </cell>
          <cell r="S16">
            <v>7</v>
          </cell>
          <cell r="T16">
            <v>156</v>
          </cell>
          <cell r="U16">
            <v>206</v>
          </cell>
          <cell r="V16">
            <v>7</v>
          </cell>
        </row>
        <row r="17">
          <cell r="C17">
            <v>63490</v>
          </cell>
          <cell r="D17">
            <v>522</v>
          </cell>
          <cell r="E17">
            <v>16</v>
          </cell>
          <cell r="F17">
            <v>97</v>
          </cell>
          <cell r="H17">
            <v>6</v>
          </cell>
          <cell r="J17">
            <v>6</v>
          </cell>
          <cell r="K17">
            <v>216</v>
          </cell>
          <cell r="L17">
            <v>30</v>
          </cell>
          <cell r="M17">
            <v>25</v>
          </cell>
          <cell r="N17">
            <v>2</v>
          </cell>
          <cell r="O17">
            <v>1</v>
          </cell>
          <cell r="P17">
            <v>9</v>
          </cell>
          <cell r="R17">
            <v>4</v>
          </cell>
          <cell r="S17">
            <v>3</v>
          </cell>
          <cell r="T17">
            <v>46</v>
          </cell>
          <cell r="U17">
            <v>61</v>
          </cell>
          <cell r="V17">
            <v>8</v>
          </cell>
        </row>
        <row r="18">
          <cell r="C18">
            <v>217624.5</v>
          </cell>
          <cell r="D18">
            <v>1924</v>
          </cell>
          <cell r="E18">
            <v>30</v>
          </cell>
          <cell r="F18">
            <v>292</v>
          </cell>
          <cell r="G18">
            <v>0</v>
          </cell>
          <cell r="H18">
            <v>29</v>
          </cell>
          <cell r="I18">
            <v>2</v>
          </cell>
          <cell r="J18">
            <v>63</v>
          </cell>
          <cell r="K18">
            <v>794</v>
          </cell>
          <cell r="L18">
            <v>98</v>
          </cell>
          <cell r="M18">
            <v>88</v>
          </cell>
          <cell r="N18">
            <v>2</v>
          </cell>
          <cell r="O18">
            <v>6</v>
          </cell>
          <cell r="P18">
            <v>27</v>
          </cell>
          <cell r="Q18">
            <v>1</v>
          </cell>
          <cell r="R18">
            <v>13</v>
          </cell>
          <cell r="S18">
            <v>10</v>
          </cell>
          <cell r="T18">
            <v>202</v>
          </cell>
          <cell r="U18">
            <v>267</v>
          </cell>
          <cell r="V18">
            <v>15</v>
          </cell>
        </row>
      </sheetData>
      <sheetData sheetId="42">
        <row r="6">
          <cell r="Y6">
            <v>368</v>
          </cell>
        </row>
        <row r="7">
          <cell r="Y7">
            <v>105</v>
          </cell>
        </row>
        <row r="8">
          <cell r="Y8">
            <v>171</v>
          </cell>
        </row>
        <row r="9">
          <cell r="Y9">
            <v>190</v>
          </cell>
        </row>
        <row r="10">
          <cell r="Y10">
            <v>188</v>
          </cell>
        </row>
        <row r="11">
          <cell r="Y11">
            <v>241</v>
          </cell>
        </row>
        <row r="12">
          <cell r="Y12">
            <v>411</v>
          </cell>
        </row>
        <row r="13">
          <cell r="Y13">
            <v>223</v>
          </cell>
        </row>
        <row r="14">
          <cell r="Y14">
            <v>224</v>
          </cell>
        </row>
        <row r="15">
          <cell r="Y15">
            <v>150</v>
          </cell>
        </row>
        <row r="16">
          <cell r="Y16">
            <v>2271</v>
          </cell>
        </row>
        <row r="17">
          <cell r="Y17">
            <v>888</v>
          </cell>
        </row>
        <row r="18">
          <cell r="Y18">
            <v>3159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5">
          <cell r="C5">
            <v>18301</v>
          </cell>
          <cell r="D5">
            <v>68</v>
          </cell>
          <cell r="E5">
            <v>3</v>
          </cell>
          <cell r="F5">
            <v>10</v>
          </cell>
          <cell r="H5">
            <v>2</v>
          </cell>
          <cell r="J5">
            <v>1</v>
          </cell>
          <cell r="K5">
            <v>18</v>
          </cell>
          <cell r="L5">
            <v>2</v>
          </cell>
          <cell r="M5">
            <v>1</v>
          </cell>
          <cell r="O5">
            <v>1</v>
          </cell>
          <cell r="P5">
            <v>1</v>
          </cell>
          <cell r="R5">
            <v>2</v>
          </cell>
          <cell r="S5">
            <v>27</v>
          </cell>
          <cell r="T5">
            <v>1</v>
          </cell>
        </row>
        <row r="6">
          <cell r="C6">
            <v>4428</v>
          </cell>
          <cell r="D6">
            <v>28</v>
          </cell>
          <cell r="E6">
            <v>2</v>
          </cell>
          <cell r="F6">
            <v>10</v>
          </cell>
          <cell r="K6">
            <v>4</v>
          </cell>
          <cell r="L6">
            <v>2</v>
          </cell>
          <cell r="M6">
            <v>1</v>
          </cell>
          <cell r="R6">
            <v>1</v>
          </cell>
          <cell r="S6">
            <v>8</v>
          </cell>
          <cell r="T6">
            <v>2</v>
          </cell>
        </row>
        <row r="7">
          <cell r="C7">
            <v>6135</v>
          </cell>
          <cell r="D7">
            <v>46</v>
          </cell>
          <cell r="E7">
            <v>1</v>
          </cell>
          <cell r="F7">
            <v>6</v>
          </cell>
          <cell r="J7">
            <v>1</v>
          </cell>
          <cell r="K7">
            <v>15</v>
          </cell>
          <cell r="L7">
            <v>1</v>
          </cell>
          <cell r="M7">
            <v>2</v>
          </cell>
          <cell r="R7">
            <v>1</v>
          </cell>
          <cell r="S7">
            <v>19</v>
          </cell>
          <cell r="T7">
            <v>1</v>
          </cell>
        </row>
        <row r="8">
          <cell r="C8">
            <v>6898</v>
          </cell>
          <cell r="D8">
            <v>44</v>
          </cell>
          <cell r="E8">
            <v>1</v>
          </cell>
          <cell r="F8">
            <v>6</v>
          </cell>
          <cell r="H8">
            <v>1</v>
          </cell>
          <cell r="I8">
            <v>1</v>
          </cell>
          <cell r="J8">
            <v>1</v>
          </cell>
          <cell r="K8">
            <v>11</v>
          </cell>
          <cell r="L8">
            <v>2</v>
          </cell>
          <cell r="M8">
            <v>1</v>
          </cell>
          <cell r="Q8">
            <v>1</v>
          </cell>
          <cell r="R8">
            <v>2</v>
          </cell>
          <cell r="S8">
            <v>17</v>
          </cell>
          <cell r="T8">
            <v>1</v>
          </cell>
        </row>
        <row r="9">
          <cell r="C9">
            <v>7251</v>
          </cell>
          <cell r="D9">
            <v>36</v>
          </cell>
          <cell r="F9">
            <v>2</v>
          </cell>
          <cell r="K9">
            <v>11</v>
          </cell>
          <cell r="L9">
            <v>2</v>
          </cell>
          <cell r="M9">
            <v>4</v>
          </cell>
          <cell r="S9">
            <v>16</v>
          </cell>
        </row>
        <row r="10">
          <cell r="C10">
            <v>5892</v>
          </cell>
          <cell r="D10">
            <v>28</v>
          </cell>
          <cell r="E10">
            <v>2</v>
          </cell>
          <cell r="H10">
            <v>1</v>
          </cell>
          <cell r="J10">
            <v>2</v>
          </cell>
          <cell r="K10">
            <v>7</v>
          </cell>
          <cell r="M10">
            <v>2</v>
          </cell>
          <cell r="S10">
            <v>14</v>
          </cell>
          <cell r="T10">
            <v>1</v>
          </cell>
        </row>
        <row r="11">
          <cell r="C11">
            <v>9897</v>
          </cell>
          <cell r="D11">
            <v>35</v>
          </cell>
          <cell r="E11">
            <v>1</v>
          </cell>
          <cell r="F11">
            <v>5</v>
          </cell>
          <cell r="J11">
            <v>1</v>
          </cell>
          <cell r="K11">
            <v>7</v>
          </cell>
          <cell r="L11">
            <v>3</v>
          </cell>
          <cell r="P11">
            <v>1</v>
          </cell>
          <cell r="R11">
            <v>3</v>
          </cell>
          <cell r="S11">
            <v>14</v>
          </cell>
        </row>
        <row r="12">
          <cell r="C12">
            <v>7325</v>
          </cell>
          <cell r="D12">
            <v>43</v>
          </cell>
          <cell r="F12">
            <v>3</v>
          </cell>
          <cell r="K12">
            <v>10</v>
          </cell>
          <cell r="L12">
            <v>4</v>
          </cell>
          <cell r="M12">
            <v>4</v>
          </cell>
          <cell r="O12">
            <v>1</v>
          </cell>
          <cell r="P12">
            <v>1</v>
          </cell>
          <cell r="R12">
            <v>3</v>
          </cell>
          <cell r="S12">
            <v>17</v>
          </cell>
        </row>
        <row r="13">
          <cell r="C13">
            <v>8521</v>
          </cell>
          <cell r="D13">
            <v>67</v>
          </cell>
          <cell r="E13">
            <v>2</v>
          </cell>
          <cell r="F13">
            <v>8</v>
          </cell>
          <cell r="J13">
            <v>2</v>
          </cell>
          <cell r="K13">
            <v>20</v>
          </cell>
          <cell r="L13">
            <v>3</v>
          </cell>
          <cell r="M13">
            <v>1</v>
          </cell>
          <cell r="O13">
            <v>1</v>
          </cell>
          <cell r="R13">
            <v>5</v>
          </cell>
          <cell r="S13">
            <v>25</v>
          </cell>
        </row>
        <row r="14">
          <cell r="C14">
            <v>5239</v>
          </cell>
          <cell r="D14">
            <v>23</v>
          </cell>
          <cell r="F14">
            <v>5</v>
          </cell>
          <cell r="J14">
            <v>1</v>
          </cell>
          <cell r="K14">
            <v>6</v>
          </cell>
          <cell r="M14">
            <v>3</v>
          </cell>
          <cell r="R14">
            <v>1</v>
          </cell>
          <cell r="S14">
            <v>7</v>
          </cell>
        </row>
        <row r="15">
          <cell r="C15">
            <v>79887</v>
          </cell>
          <cell r="D15">
            <v>418</v>
          </cell>
          <cell r="E15">
            <v>12</v>
          </cell>
          <cell r="F15">
            <v>55</v>
          </cell>
          <cell r="G15">
            <v>0</v>
          </cell>
          <cell r="H15">
            <v>4</v>
          </cell>
          <cell r="I15">
            <v>1</v>
          </cell>
          <cell r="J15">
            <v>9</v>
          </cell>
          <cell r="K15">
            <v>109</v>
          </cell>
          <cell r="L15">
            <v>19</v>
          </cell>
          <cell r="M15">
            <v>19</v>
          </cell>
          <cell r="N15">
            <v>0</v>
          </cell>
          <cell r="O15">
            <v>3</v>
          </cell>
          <cell r="P15">
            <v>3</v>
          </cell>
          <cell r="Q15">
            <v>1</v>
          </cell>
          <cell r="R15">
            <v>18</v>
          </cell>
          <cell r="S15">
            <v>164</v>
          </cell>
          <cell r="T15">
            <v>6</v>
          </cell>
        </row>
        <row r="16">
          <cell r="C16">
            <v>36996</v>
          </cell>
          <cell r="D16">
            <v>128</v>
          </cell>
          <cell r="E16">
            <v>12</v>
          </cell>
          <cell r="F16">
            <v>15</v>
          </cell>
          <cell r="J16">
            <v>2</v>
          </cell>
          <cell r="K16">
            <v>39</v>
          </cell>
          <cell r="L16">
            <v>6</v>
          </cell>
          <cell r="M16">
            <v>5</v>
          </cell>
          <cell r="P16">
            <v>2</v>
          </cell>
          <cell r="R16">
            <v>3</v>
          </cell>
          <cell r="S16">
            <v>44</v>
          </cell>
          <cell r="T16">
            <v>5</v>
          </cell>
        </row>
        <row r="17">
          <cell r="C17">
            <v>116883</v>
          </cell>
          <cell r="D17">
            <v>546</v>
          </cell>
          <cell r="E17">
            <v>24</v>
          </cell>
          <cell r="F17">
            <v>70</v>
          </cell>
          <cell r="G17">
            <v>0</v>
          </cell>
          <cell r="H17">
            <v>4</v>
          </cell>
          <cell r="I17">
            <v>1</v>
          </cell>
          <cell r="J17">
            <v>11</v>
          </cell>
          <cell r="K17">
            <v>148</v>
          </cell>
          <cell r="L17">
            <v>25</v>
          </cell>
          <cell r="M17">
            <v>24</v>
          </cell>
          <cell r="N17">
            <v>0</v>
          </cell>
          <cell r="O17">
            <v>3</v>
          </cell>
          <cell r="P17">
            <v>5</v>
          </cell>
          <cell r="Q17">
            <v>1</v>
          </cell>
          <cell r="R17">
            <v>21</v>
          </cell>
          <cell r="S17">
            <v>208</v>
          </cell>
          <cell r="T17">
            <v>11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Zeros="0" workbookViewId="0">
      <selection activeCell="L8" sqref="L8"/>
    </sheetView>
  </sheetViews>
  <sheetFormatPr defaultRowHeight="12.75"/>
  <cols>
    <col min="1" max="1" width="4.7109375" customWidth="1"/>
    <col min="2" max="2" width="16.140625" customWidth="1"/>
    <col min="3" max="3" width="9.42578125" bestFit="1" customWidth="1"/>
    <col min="4" max="4" width="8.42578125" customWidth="1"/>
    <col min="5" max="5" width="6.85546875" customWidth="1"/>
    <col min="6" max="6" width="4.28515625" customWidth="1"/>
    <col min="7" max="7" width="5.7109375" customWidth="1"/>
    <col min="8" max="8" width="5.140625" customWidth="1"/>
    <col min="9" max="10" width="5.7109375" customWidth="1"/>
    <col min="11" max="11" width="6.140625" customWidth="1"/>
    <col min="12" max="12" width="5.7109375" customWidth="1"/>
    <col min="13" max="13" width="5.85546875" customWidth="1"/>
    <col min="14" max="14" width="7.7109375" customWidth="1"/>
    <col min="15" max="15" width="7.85546875" customWidth="1"/>
    <col min="16" max="17" width="6.5703125" customWidth="1"/>
    <col min="18" max="18" width="8" customWidth="1"/>
    <col min="19" max="19" width="7.140625" customWidth="1"/>
    <col min="20" max="20" width="8" customWidth="1"/>
    <col min="21" max="21" width="8.42578125" customWidth="1"/>
    <col min="22" max="22" width="8.140625" customWidth="1"/>
    <col min="23" max="23" width="6.85546875" customWidth="1"/>
    <col min="24" max="24" width="8" customWidth="1"/>
    <col min="25" max="25" width="8.140625" customWidth="1"/>
    <col min="26" max="26" width="9.140625" customWidth="1"/>
    <col min="27" max="27" width="7.140625" customWidth="1"/>
    <col min="28" max="28" width="7.5703125" customWidth="1"/>
  </cols>
  <sheetData>
    <row r="1" spans="1:28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3"/>
      <c r="AB1" s="3"/>
    </row>
    <row r="2" spans="1:28" ht="39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3"/>
      <c r="AB2" s="3"/>
    </row>
    <row r="3" spans="1:28" ht="30" customHeight="1" thickBot="1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/>
      <c r="G3" s="8"/>
      <c r="H3" s="8"/>
      <c r="I3" s="8"/>
      <c r="J3" s="8"/>
      <c r="K3" s="8"/>
      <c r="L3" s="8"/>
      <c r="M3" s="8"/>
      <c r="N3" s="9" t="s">
        <v>7</v>
      </c>
      <c r="O3" s="10" t="s">
        <v>8</v>
      </c>
      <c r="P3" s="10"/>
      <c r="Q3" s="10"/>
      <c r="R3" s="10"/>
      <c r="S3" s="10"/>
      <c r="T3" s="11" t="s">
        <v>9</v>
      </c>
      <c r="U3" s="486" t="s">
        <v>183</v>
      </c>
      <c r="V3" s="12" t="s">
        <v>10</v>
      </c>
      <c r="W3" s="12" t="s">
        <v>11</v>
      </c>
      <c r="X3" s="13" t="s">
        <v>12</v>
      </c>
      <c r="Y3" s="14" t="s">
        <v>13</v>
      </c>
      <c r="Z3" s="15"/>
      <c r="AA3" s="16" t="s">
        <v>14</v>
      </c>
      <c r="AB3" s="16" t="s">
        <v>15</v>
      </c>
    </row>
    <row r="4" spans="1:28" ht="21" customHeight="1" thickBot="1">
      <c r="A4" s="4"/>
      <c r="B4" s="5"/>
      <c r="C4" s="6"/>
      <c r="D4" s="7"/>
      <c r="E4" s="17" t="s">
        <v>16</v>
      </c>
      <c r="F4" s="18" t="s">
        <v>17</v>
      </c>
      <c r="G4" s="18" t="s">
        <v>18</v>
      </c>
      <c r="H4" s="19" t="s">
        <v>19</v>
      </c>
      <c r="I4" s="20"/>
      <c r="J4" s="18" t="s">
        <v>20</v>
      </c>
      <c r="K4" s="18" t="s">
        <v>21</v>
      </c>
      <c r="L4" s="18" t="s">
        <v>22</v>
      </c>
      <c r="M4" s="21" t="s">
        <v>23</v>
      </c>
      <c r="N4" s="9"/>
      <c r="O4" s="11" t="s">
        <v>24</v>
      </c>
      <c r="P4" s="11" t="s">
        <v>25</v>
      </c>
      <c r="Q4" s="11" t="s">
        <v>26</v>
      </c>
      <c r="R4" s="11" t="s">
        <v>27</v>
      </c>
      <c r="S4" s="22" t="s">
        <v>28</v>
      </c>
      <c r="T4" s="11"/>
      <c r="U4" s="487"/>
      <c r="V4" s="12"/>
      <c r="W4" s="12"/>
      <c r="X4" s="13"/>
      <c r="Y4" s="23" t="s">
        <v>29</v>
      </c>
      <c r="Z4" s="24" t="s">
        <v>30</v>
      </c>
      <c r="AA4" s="25"/>
      <c r="AB4" s="25"/>
    </row>
    <row r="5" spans="1:28" ht="51.75" customHeight="1">
      <c r="A5" s="4"/>
      <c r="B5" s="5"/>
      <c r="C5" s="6"/>
      <c r="D5" s="7"/>
      <c r="E5" s="17"/>
      <c r="F5" s="18"/>
      <c r="G5" s="18"/>
      <c r="H5" s="26" t="s">
        <v>31</v>
      </c>
      <c r="I5" s="26" t="s">
        <v>32</v>
      </c>
      <c r="J5" s="18"/>
      <c r="K5" s="18"/>
      <c r="L5" s="18"/>
      <c r="M5" s="21"/>
      <c r="N5" s="9"/>
      <c r="O5" s="11"/>
      <c r="P5" s="11"/>
      <c r="Q5" s="11"/>
      <c r="R5" s="11"/>
      <c r="S5" s="22"/>
      <c r="T5" s="11"/>
      <c r="U5" s="487"/>
      <c r="V5" s="12"/>
      <c r="W5" s="12"/>
      <c r="X5" s="13"/>
      <c r="Y5" s="27"/>
      <c r="Z5" s="28"/>
      <c r="AA5" s="25"/>
      <c r="AB5" s="25"/>
    </row>
    <row r="6" spans="1:28" ht="18.75" customHeight="1">
      <c r="A6" s="29">
        <v>1</v>
      </c>
      <c r="B6" s="30" t="s">
        <v>33</v>
      </c>
      <c r="C6" s="31">
        <v>33083.5</v>
      </c>
      <c r="D6" s="32">
        <f>'[1]10 мес'!D6+[1]ноя!D6</f>
        <v>368</v>
      </c>
      <c r="E6" s="33">
        <f>'[1]10 мес'!E6+[1]ноя!E6</f>
        <v>280</v>
      </c>
      <c r="F6" s="33">
        <f>'[1]10 мес'!F6+[1]ноя!F6</f>
        <v>0</v>
      </c>
      <c r="G6" s="33">
        <f>'[1]10 мес'!G6+[1]ноя!G6</f>
        <v>0</v>
      </c>
      <c r="H6" s="33">
        <f>'[1]10 мес'!H6+[1]ноя!H6</f>
        <v>0</v>
      </c>
      <c r="I6" s="33">
        <f>'[1]10 мес'!I6+[1]ноя!I6</f>
        <v>1</v>
      </c>
      <c r="J6" s="33">
        <v>68</v>
      </c>
      <c r="K6" s="33">
        <f>E6-F6-G6-J6</f>
        <v>212</v>
      </c>
      <c r="L6" s="33">
        <v>141</v>
      </c>
      <c r="M6" s="33">
        <f>E6-L6</f>
        <v>139</v>
      </c>
      <c r="N6" s="34">
        <f>D6/C6*1093</f>
        <v>12.157843033536356</v>
      </c>
      <c r="O6" s="35">
        <f>SUM(E6/C6)*1093</f>
        <v>9.2505327429080975</v>
      </c>
      <c r="P6" s="35">
        <f>SUM(J6/V6)*1093</f>
        <v>4.061198841593356</v>
      </c>
      <c r="Q6" s="35">
        <f t="shared" ref="Q6:Q17" si="0">F6*1000/D6</f>
        <v>0</v>
      </c>
      <c r="R6" s="35">
        <f t="shared" ref="R6:R18" si="1">SUM(H6+I6)/(D6+I6)*1000</f>
        <v>2.7100271002710028</v>
      </c>
      <c r="S6" s="36">
        <f t="shared" ref="S6:S18" si="2">SUM(I6*1000/(D6+I6))</f>
        <v>2.7100271002710028</v>
      </c>
      <c r="T6" s="35">
        <f t="shared" ref="T6:T18" si="3">SUM(N6-O6)</f>
        <v>2.9073102906282582</v>
      </c>
      <c r="U6" s="35"/>
      <c r="V6" s="37">
        <v>18301</v>
      </c>
      <c r="W6" s="38">
        <f>'[1]10 мес'!W6+[1]ноя!W6</f>
        <v>1</v>
      </c>
      <c r="X6" s="39">
        <f t="shared" ref="X6:X15" si="4">F6+G6+W6</f>
        <v>1</v>
      </c>
      <c r="Y6" s="40">
        <f>X6*10000/Z6*1.093</f>
        <v>1.3140177927386392</v>
      </c>
      <c r="Z6" s="41">
        <v>8318</v>
      </c>
      <c r="AA6" s="42">
        <f t="shared" ref="AA6:AA15" si="5">AB6/2</f>
        <v>44</v>
      </c>
      <c r="AB6" s="43">
        <f t="shared" ref="AB6:AB15" si="6">D6-E6</f>
        <v>88</v>
      </c>
    </row>
    <row r="7" spans="1:28" ht="18.75" customHeight="1">
      <c r="A7" s="29">
        <v>2</v>
      </c>
      <c r="B7" s="30" t="s">
        <v>34</v>
      </c>
      <c r="C7" s="31">
        <v>8400.5</v>
      </c>
      <c r="D7" s="32">
        <f>'[1]10 мес'!D7+[1]ноя!D7</f>
        <v>105</v>
      </c>
      <c r="E7" s="33">
        <f>'[1]10 мес'!E7+[1]ноя!E7</f>
        <v>98</v>
      </c>
      <c r="F7" s="33">
        <f>'[1]10 мес'!F7+[1]ноя!F7</f>
        <v>3</v>
      </c>
      <c r="G7" s="33">
        <f>'[1]10 мес'!G7+[1]ноя!G7</f>
        <v>2</v>
      </c>
      <c r="H7" s="33">
        <f>'[1]10 мес'!H7+[1]ноя!H7</f>
        <v>1</v>
      </c>
      <c r="I7" s="33">
        <f>'[1]10 мес'!I7+[1]ноя!I7</f>
        <v>0</v>
      </c>
      <c r="J7" s="33">
        <v>28</v>
      </c>
      <c r="K7" s="33">
        <f t="shared" ref="K7:K17" si="7">E7-F7-G7-J7</f>
        <v>65</v>
      </c>
      <c r="L7" s="33">
        <v>44</v>
      </c>
      <c r="M7" s="33">
        <f t="shared" ref="M7:M17" si="8">E7-L7</f>
        <v>54</v>
      </c>
      <c r="N7" s="34">
        <f t="shared" ref="N7:N18" si="9">D7/C7*1093</f>
        <v>13.661686804356883</v>
      </c>
      <c r="O7" s="35">
        <f t="shared" ref="O7:O18" si="10">SUM(E7/C7)*1093</f>
        <v>12.750907684066423</v>
      </c>
      <c r="P7" s="35">
        <f t="shared" ref="P7:P18" si="11">SUM(J7/V7)*1093</f>
        <v>6.9114724480578138</v>
      </c>
      <c r="Q7" s="35">
        <f t="shared" si="0"/>
        <v>28.571428571428573</v>
      </c>
      <c r="R7" s="35">
        <f t="shared" si="1"/>
        <v>9.5238095238095255</v>
      </c>
      <c r="S7" s="36">
        <f t="shared" si="2"/>
        <v>0</v>
      </c>
      <c r="T7" s="35">
        <f t="shared" si="3"/>
        <v>0.91077912029046004</v>
      </c>
      <c r="U7" s="35"/>
      <c r="V7" s="37">
        <v>4428</v>
      </c>
      <c r="W7" s="38">
        <f>'[1]10 мес'!W7+[1]ноя!W7</f>
        <v>0</v>
      </c>
      <c r="X7" s="39">
        <f t="shared" si="4"/>
        <v>5</v>
      </c>
      <c r="Y7" s="40">
        <f t="shared" ref="Y7:Y18" si="12">X7*10000/Z7*1.093</f>
        <v>22.370036839950881</v>
      </c>
      <c r="Z7" s="41">
        <v>2443</v>
      </c>
      <c r="AA7" s="42">
        <f t="shared" si="5"/>
        <v>3.5</v>
      </c>
      <c r="AB7" s="43">
        <f t="shared" si="6"/>
        <v>7</v>
      </c>
    </row>
    <row r="8" spans="1:28" ht="18.75" customHeight="1">
      <c r="A8" s="29">
        <v>3</v>
      </c>
      <c r="B8" s="30" t="s">
        <v>35</v>
      </c>
      <c r="C8" s="31">
        <v>12335.5</v>
      </c>
      <c r="D8" s="32">
        <f>'[1]10 мес'!D8+[1]ноя!D8</f>
        <v>171</v>
      </c>
      <c r="E8" s="33">
        <f>'[1]10 мес'!E8+[1]ноя!E8</f>
        <v>158</v>
      </c>
      <c r="F8" s="33">
        <f>'[1]10 мес'!F8+[1]ноя!F8</f>
        <v>1</v>
      </c>
      <c r="G8" s="33">
        <f>'[1]10 мес'!G8+[1]ноя!G8</f>
        <v>0</v>
      </c>
      <c r="H8" s="33">
        <f>'[1]10 мес'!H8+[1]ноя!H8</f>
        <v>1</v>
      </c>
      <c r="I8" s="33">
        <f>'[1]10 мес'!I8+[1]ноя!I8</f>
        <v>1</v>
      </c>
      <c r="J8" s="33">
        <v>46</v>
      </c>
      <c r="K8" s="33">
        <f t="shared" si="7"/>
        <v>111</v>
      </c>
      <c r="L8" s="33">
        <v>83</v>
      </c>
      <c r="M8" s="33">
        <f t="shared" si="8"/>
        <v>75</v>
      </c>
      <c r="N8" s="34">
        <f t="shared" si="9"/>
        <v>15.151635523489118</v>
      </c>
      <c r="O8" s="35">
        <f t="shared" si="10"/>
        <v>13.999756799481172</v>
      </c>
      <c r="P8" s="35">
        <f t="shared" si="11"/>
        <v>8.195273023634881</v>
      </c>
      <c r="Q8" s="35">
        <f t="shared" si="0"/>
        <v>5.8479532163742691</v>
      </c>
      <c r="R8" s="35">
        <f t="shared" si="1"/>
        <v>11.627906976744185</v>
      </c>
      <c r="S8" s="36">
        <f t="shared" si="2"/>
        <v>5.8139534883720927</v>
      </c>
      <c r="T8" s="35">
        <f t="shared" si="3"/>
        <v>1.1518787240079451</v>
      </c>
      <c r="U8" s="35"/>
      <c r="V8" s="37">
        <v>6135</v>
      </c>
      <c r="W8" s="38">
        <f>'[1]10 мес'!W8+[1]ноя!W8</f>
        <v>1</v>
      </c>
      <c r="X8" s="39">
        <f t="shared" si="4"/>
        <v>2</v>
      </c>
      <c r="Y8" s="40">
        <f t="shared" si="12"/>
        <v>5.7255107386066006</v>
      </c>
      <c r="Z8" s="41">
        <v>3818</v>
      </c>
      <c r="AA8" s="42">
        <f t="shared" si="5"/>
        <v>6.5</v>
      </c>
      <c r="AB8" s="43">
        <f t="shared" si="6"/>
        <v>13</v>
      </c>
    </row>
    <row r="9" spans="1:28" ht="18.75" customHeight="1">
      <c r="A9" s="29">
        <v>4</v>
      </c>
      <c r="B9" s="30" t="s">
        <v>36</v>
      </c>
      <c r="C9" s="31">
        <v>13798.5</v>
      </c>
      <c r="D9" s="32">
        <f>'[1]10 мес'!D9+[1]ноя!D9</f>
        <v>190</v>
      </c>
      <c r="E9" s="33">
        <f>'[1]10 мес'!E9+[1]ноя!E9</f>
        <v>146</v>
      </c>
      <c r="F9" s="33">
        <f>'[1]10 мес'!F9+[1]ноя!F9</f>
        <v>0</v>
      </c>
      <c r="G9" s="33">
        <f>'[1]10 мес'!G9+[1]ноя!G9</f>
        <v>1</v>
      </c>
      <c r="H9" s="33">
        <f>'[1]10 мес'!H9+[1]ноя!H9</f>
        <v>0</v>
      </c>
      <c r="I9" s="33">
        <f>'[1]10 мес'!I9+[1]ноя!I9</f>
        <v>3</v>
      </c>
      <c r="J9" s="33">
        <f>'[1]10 мес'!J9+[1]ноя!J9</f>
        <v>44</v>
      </c>
      <c r="K9" s="33">
        <f t="shared" si="7"/>
        <v>101</v>
      </c>
      <c r="L9" s="33">
        <v>72</v>
      </c>
      <c r="M9" s="33">
        <f t="shared" si="8"/>
        <v>74</v>
      </c>
      <c r="N9" s="34">
        <f t="shared" si="9"/>
        <v>15.050186614487082</v>
      </c>
      <c r="O9" s="35">
        <f t="shared" si="10"/>
        <v>11.564880240605863</v>
      </c>
      <c r="P9" s="35">
        <f t="shared" si="11"/>
        <v>6.9718759060597275</v>
      </c>
      <c r="Q9" s="35">
        <f t="shared" si="0"/>
        <v>0</v>
      </c>
      <c r="R9" s="35">
        <f t="shared" si="1"/>
        <v>15.544041450777202</v>
      </c>
      <c r="S9" s="36">
        <f t="shared" si="2"/>
        <v>15.544041450777202</v>
      </c>
      <c r="T9" s="35">
        <f t="shared" si="3"/>
        <v>3.4853063738812189</v>
      </c>
      <c r="U9" s="35"/>
      <c r="V9" s="37">
        <v>6898</v>
      </c>
      <c r="W9" s="38">
        <f>'[1]10 мес'!W9+[1]ноя!W9</f>
        <v>1</v>
      </c>
      <c r="X9" s="39">
        <f t="shared" si="4"/>
        <v>2</v>
      </c>
      <c r="Y9" s="40">
        <f t="shared" si="12"/>
        <v>4.9457013574660635</v>
      </c>
      <c r="Z9" s="41">
        <v>4420</v>
      </c>
      <c r="AA9" s="42">
        <f t="shared" si="5"/>
        <v>22</v>
      </c>
      <c r="AB9" s="43">
        <f t="shared" si="6"/>
        <v>44</v>
      </c>
    </row>
    <row r="10" spans="1:28" ht="18.75" customHeight="1">
      <c r="A10" s="29">
        <v>5</v>
      </c>
      <c r="B10" s="30" t="s">
        <v>37</v>
      </c>
      <c r="C10" s="31">
        <v>14358</v>
      </c>
      <c r="D10" s="32">
        <f>'[1]10 мес'!D10+[1]ноя!D10</f>
        <v>188</v>
      </c>
      <c r="E10" s="33">
        <f>'[1]10 мес'!E10+[1]ноя!E10</f>
        <v>124</v>
      </c>
      <c r="F10" s="33">
        <f>'[1]10 мес'!F10+[1]ноя!F10</f>
        <v>1</v>
      </c>
      <c r="G10" s="33">
        <f>'[1]10 мес'!G10+[1]ноя!G10</f>
        <v>1</v>
      </c>
      <c r="H10" s="33">
        <f>'[1]10 мес'!H10+[1]ноя!H10</f>
        <v>0</v>
      </c>
      <c r="I10" s="33">
        <f>'[1]10 мес'!I10+[1]ноя!I10</f>
        <v>2</v>
      </c>
      <c r="J10" s="33">
        <v>36</v>
      </c>
      <c r="K10" s="33">
        <f t="shared" si="7"/>
        <v>86</v>
      </c>
      <c r="L10" s="33">
        <v>69</v>
      </c>
      <c r="M10" s="33">
        <f t="shared" si="8"/>
        <v>55</v>
      </c>
      <c r="N10" s="34">
        <f t="shared" si="9"/>
        <v>14.311463992199471</v>
      </c>
      <c r="O10" s="35">
        <f t="shared" si="10"/>
        <v>9.4394762501741187</v>
      </c>
      <c r="P10" s="35">
        <f t="shared" si="11"/>
        <v>5.4265618535374438</v>
      </c>
      <c r="Q10" s="35">
        <f t="shared" si="0"/>
        <v>5.3191489361702127</v>
      </c>
      <c r="R10" s="35">
        <f t="shared" si="1"/>
        <v>10.526315789473683</v>
      </c>
      <c r="S10" s="36">
        <f t="shared" si="2"/>
        <v>10.526315789473685</v>
      </c>
      <c r="T10" s="35">
        <f t="shared" si="3"/>
        <v>4.8719877420253521</v>
      </c>
      <c r="U10" s="44">
        <f>1*100000/D10*1.093</f>
        <v>581.38297872340422</v>
      </c>
      <c r="V10" s="37">
        <v>7251</v>
      </c>
      <c r="W10" s="38">
        <f>'[1]10 мес'!W10+[1]ноя!W10</f>
        <v>0</v>
      </c>
      <c r="X10" s="39">
        <f t="shared" si="4"/>
        <v>2</v>
      </c>
      <c r="Y10" s="40">
        <f t="shared" si="12"/>
        <v>4.7844167213832351</v>
      </c>
      <c r="Z10" s="41">
        <v>4569</v>
      </c>
      <c r="AA10" s="42">
        <f t="shared" si="5"/>
        <v>32</v>
      </c>
      <c r="AB10" s="43">
        <f t="shared" si="6"/>
        <v>64</v>
      </c>
    </row>
    <row r="11" spans="1:28" ht="18.75" customHeight="1">
      <c r="A11" s="29">
        <v>6</v>
      </c>
      <c r="B11" s="30" t="s">
        <v>38</v>
      </c>
      <c r="C11" s="31">
        <v>11543</v>
      </c>
      <c r="D11" s="32">
        <f>'[1]10 мес'!D11+[1]ноя!D11</f>
        <v>241</v>
      </c>
      <c r="E11" s="33">
        <f>'[1]10 мес'!E11+[1]ноя!E11</f>
        <v>79</v>
      </c>
      <c r="F11" s="33">
        <f>'[1]10 мес'!F11+[1]ноя!F11</f>
        <v>4</v>
      </c>
      <c r="G11" s="33">
        <v>3</v>
      </c>
      <c r="H11" s="33">
        <v>2</v>
      </c>
      <c r="I11" s="33">
        <f>'[1]10 мес'!I11+[1]ноя!I11</f>
        <v>1</v>
      </c>
      <c r="J11" s="33">
        <v>28</v>
      </c>
      <c r="K11" s="33">
        <f t="shared" si="7"/>
        <v>44</v>
      </c>
      <c r="L11" s="33">
        <v>44</v>
      </c>
      <c r="M11" s="33">
        <f t="shared" si="8"/>
        <v>35</v>
      </c>
      <c r="N11" s="34">
        <f t="shared" si="9"/>
        <v>22.820150740708652</v>
      </c>
      <c r="O11" s="35">
        <f t="shared" si="10"/>
        <v>7.4804643506887292</v>
      </c>
      <c r="P11" s="35">
        <f t="shared" si="11"/>
        <v>5.1941615750169721</v>
      </c>
      <c r="Q11" s="35">
        <f t="shared" si="0"/>
        <v>16.597510373443985</v>
      </c>
      <c r="R11" s="35">
        <f t="shared" si="1"/>
        <v>12.396694214876034</v>
      </c>
      <c r="S11" s="36">
        <f t="shared" si="2"/>
        <v>4.1322314049586772</v>
      </c>
      <c r="T11" s="35">
        <f t="shared" si="3"/>
        <v>15.339686390019923</v>
      </c>
      <c r="U11" s="45"/>
      <c r="V11" s="37">
        <v>5892</v>
      </c>
      <c r="W11" s="38">
        <f>'[1]10 мес'!W11+[1]ноя!W11</f>
        <v>2</v>
      </c>
      <c r="X11" s="39">
        <f t="shared" si="4"/>
        <v>9</v>
      </c>
      <c r="Y11" s="40">
        <f t="shared" si="12"/>
        <v>22.77610557999537</v>
      </c>
      <c r="Z11" s="41">
        <v>4319</v>
      </c>
      <c r="AA11" s="42">
        <f t="shared" si="5"/>
        <v>81</v>
      </c>
      <c r="AB11" s="43">
        <f t="shared" si="6"/>
        <v>162</v>
      </c>
    </row>
    <row r="12" spans="1:28" ht="18.75" customHeight="1">
      <c r="A12" s="29">
        <v>7</v>
      </c>
      <c r="B12" s="30" t="s">
        <v>39</v>
      </c>
      <c r="C12" s="31">
        <v>19175.5</v>
      </c>
      <c r="D12" s="32">
        <f>'[1]10 мес'!D12+[1]ноя!D12</f>
        <v>411</v>
      </c>
      <c r="E12" s="33">
        <f>'[1]10 мес'!E12+[1]ноя!E12</f>
        <v>104</v>
      </c>
      <c r="F12" s="33">
        <f>'[1]10 мес'!F12+[1]ноя!F12</f>
        <v>5</v>
      </c>
      <c r="G12" s="33">
        <f>'[1]10 мес'!G12+[1]ноя!G12</f>
        <v>2</v>
      </c>
      <c r="H12" s="33">
        <f>'[1]10 мес'!H12+[1]ноя!H12</f>
        <v>2</v>
      </c>
      <c r="I12" s="33">
        <f>'[1]10 мес'!I12+[1]ноя!I12</f>
        <v>1</v>
      </c>
      <c r="J12" s="33">
        <v>35</v>
      </c>
      <c r="K12" s="33">
        <f t="shared" si="7"/>
        <v>62</v>
      </c>
      <c r="L12" s="33">
        <v>53</v>
      </c>
      <c r="M12" s="33">
        <f t="shared" si="8"/>
        <v>51</v>
      </c>
      <c r="N12" s="34">
        <f t="shared" si="9"/>
        <v>23.426924982399417</v>
      </c>
      <c r="O12" s="35">
        <f t="shared" si="10"/>
        <v>5.9279810174441341</v>
      </c>
      <c r="P12" s="35">
        <f t="shared" si="11"/>
        <v>3.8653127210265734</v>
      </c>
      <c r="Q12" s="35">
        <f t="shared" si="0"/>
        <v>12.165450121654501</v>
      </c>
      <c r="R12" s="35">
        <f t="shared" si="1"/>
        <v>7.2815533980582527</v>
      </c>
      <c r="S12" s="36">
        <f t="shared" si="2"/>
        <v>2.4271844660194173</v>
      </c>
      <c r="T12" s="35">
        <f t="shared" si="3"/>
        <v>17.498943964955281</v>
      </c>
      <c r="U12" s="45"/>
      <c r="V12" s="37">
        <v>9897</v>
      </c>
      <c r="W12" s="38">
        <f>'[1]10 мес'!W12+[1]ноя!W12</f>
        <v>2</v>
      </c>
      <c r="X12" s="39">
        <f t="shared" si="4"/>
        <v>9</v>
      </c>
      <c r="Y12" s="40">
        <f t="shared" si="12"/>
        <v>12.875654450261779</v>
      </c>
      <c r="Z12" s="41">
        <v>7640</v>
      </c>
      <c r="AA12" s="42">
        <f t="shared" si="5"/>
        <v>153.5</v>
      </c>
      <c r="AB12" s="43">
        <f t="shared" si="6"/>
        <v>307</v>
      </c>
    </row>
    <row r="13" spans="1:28" ht="18.75" customHeight="1">
      <c r="A13" s="29">
        <v>8</v>
      </c>
      <c r="B13" s="30" t="s">
        <v>40</v>
      </c>
      <c r="C13" s="31">
        <v>14748.5</v>
      </c>
      <c r="D13" s="32">
        <f>'[1]10 мес'!D13+[1]ноя!D13</f>
        <v>223</v>
      </c>
      <c r="E13" s="33">
        <f>'[1]10 мес'!E13+[1]ноя!E13</f>
        <v>131</v>
      </c>
      <c r="F13" s="33">
        <f>'[1]10 мес'!F13+[1]ноя!F13</f>
        <v>2</v>
      </c>
      <c r="G13" s="33">
        <f>'[1]10 мес'!G13+[1]ноя!G13</f>
        <v>0</v>
      </c>
      <c r="H13" s="33">
        <f>'[1]10 мес'!H13+[1]ноя!H13</f>
        <v>0</v>
      </c>
      <c r="I13" s="33">
        <f>'[1]10 мес'!I13+[1]ноя!I13</f>
        <v>0</v>
      </c>
      <c r="J13" s="33">
        <v>43</v>
      </c>
      <c r="K13" s="33">
        <f t="shared" si="7"/>
        <v>86</v>
      </c>
      <c r="L13" s="33">
        <v>73</v>
      </c>
      <c r="M13" s="33">
        <f t="shared" si="8"/>
        <v>58</v>
      </c>
      <c r="N13" s="34">
        <f t="shared" si="9"/>
        <v>16.526358612740278</v>
      </c>
      <c r="O13" s="35">
        <f t="shared" si="10"/>
        <v>9.7083093195918231</v>
      </c>
      <c r="P13" s="35">
        <f t="shared" si="11"/>
        <v>6.4162457337883954</v>
      </c>
      <c r="Q13" s="35">
        <f t="shared" si="0"/>
        <v>8.9686098654708513</v>
      </c>
      <c r="R13" s="35">
        <f t="shared" si="1"/>
        <v>0</v>
      </c>
      <c r="S13" s="36">
        <f t="shared" si="2"/>
        <v>0</v>
      </c>
      <c r="T13" s="35">
        <f t="shared" si="3"/>
        <v>6.8180492931484551</v>
      </c>
      <c r="U13" s="35"/>
      <c r="V13" s="37">
        <v>7325</v>
      </c>
      <c r="W13" s="38">
        <f>'[1]10 мес'!W13+[1]ноя!W13</f>
        <v>0</v>
      </c>
      <c r="X13" s="39">
        <f t="shared" si="4"/>
        <v>2</v>
      </c>
      <c r="Y13" s="40">
        <f t="shared" si="12"/>
        <v>4.1401515151515156</v>
      </c>
      <c r="Z13" s="41">
        <v>5280</v>
      </c>
      <c r="AA13" s="42">
        <f t="shared" si="5"/>
        <v>46</v>
      </c>
      <c r="AB13" s="43">
        <f t="shared" si="6"/>
        <v>92</v>
      </c>
    </row>
    <row r="14" spans="1:28" ht="18.75" customHeight="1">
      <c r="A14" s="29">
        <v>9</v>
      </c>
      <c r="B14" s="30" t="s">
        <v>41</v>
      </c>
      <c r="C14" s="31">
        <v>16419</v>
      </c>
      <c r="D14" s="32">
        <f>'[1]10 мес'!D14+[1]ноя!D14</f>
        <v>224</v>
      </c>
      <c r="E14" s="33">
        <f>'[1]10 мес'!E14+[1]ноя!E14</f>
        <v>194</v>
      </c>
      <c r="F14" s="33">
        <f>'[1]10 мес'!F14+[1]ноя!F14</f>
        <v>4</v>
      </c>
      <c r="G14" s="33">
        <f>'[1]10 мес'!G14+[1]ноя!G14</f>
        <v>2</v>
      </c>
      <c r="H14" s="33">
        <f>'[1]10 мес'!H14+[1]ноя!H14</f>
        <v>1</v>
      </c>
      <c r="I14" s="33">
        <f>'[1]10 мес'!I14+[1]ноя!I14</f>
        <v>1</v>
      </c>
      <c r="J14" s="33">
        <v>67</v>
      </c>
      <c r="K14" s="33">
        <f t="shared" si="7"/>
        <v>121</v>
      </c>
      <c r="L14" s="33">
        <v>110</v>
      </c>
      <c r="M14" s="33">
        <f t="shared" si="8"/>
        <v>84</v>
      </c>
      <c r="N14" s="34">
        <f t="shared" si="9"/>
        <v>14.911504963761496</v>
      </c>
      <c r="O14" s="35">
        <f t="shared" si="10"/>
        <v>12.914428406114867</v>
      </c>
      <c r="P14" s="35">
        <f t="shared" si="11"/>
        <v>8.5941790869616241</v>
      </c>
      <c r="Q14" s="35">
        <f t="shared" si="0"/>
        <v>17.857142857142858</v>
      </c>
      <c r="R14" s="35">
        <f t="shared" si="1"/>
        <v>8.8888888888888893</v>
      </c>
      <c r="S14" s="36">
        <f t="shared" si="2"/>
        <v>4.4444444444444446</v>
      </c>
      <c r="T14" s="35">
        <f t="shared" si="3"/>
        <v>1.9970765576466292</v>
      </c>
      <c r="U14" s="35"/>
      <c r="V14" s="37">
        <v>8521</v>
      </c>
      <c r="W14" s="38">
        <f>'[1]10 мес'!W14+[1]ноя!W14</f>
        <v>0</v>
      </c>
      <c r="X14" s="39">
        <f t="shared" si="4"/>
        <v>6</v>
      </c>
      <c r="Y14" s="40">
        <f t="shared" si="12"/>
        <v>12.359592913682624</v>
      </c>
      <c r="Z14" s="41">
        <v>5306</v>
      </c>
      <c r="AA14" s="42">
        <f t="shared" si="5"/>
        <v>15</v>
      </c>
      <c r="AB14" s="43">
        <f t="shared" si="6"/>
        <v>30</v>
      </c>
    </row>
    <row r="15" spans="1:28" ht="18.75" customHeight="1">
      <c r="A15" s="46">
        <v>10</v>
      </c>
      <c r="B15" s="47" t="s">
        <v>42</v>
      </c>
      <c r="C15" s="31">
        <v>10272.5</v>
      </c>
      <c r="D15" s="32">
        <f>'[1]10 мес'!D15+[1]ноя!D15</f>
        <v>150</v>
      </c>
      <c r="E15" s="33">
        <f>'[1]10 мес'!E15+[1]ноя!E15</f>
        <v>88</v>
      </c>
      <c r="F15" s="33">
        <f>'[1]10 мес'!F15+[1]ноя!F15</f>
        <v>2</v>
      </c>
      <c r="G15" s="33">
        <f>'[1]10 мес'!G15+[1]ноя!G15</f>
        <v>1</v>
      </c>
      <c r="H15" s="33">
        <f>'[1]10 мес'!H15+[1]ноя!H15</f>
        <v>0</v>
      </c>
      <c r="I15" s="33">
        <f>'[1]10 мес'!I15+[1]ноя!I15</f>
        <v>1</v>
      </c>
      <c r="J15" s="33">
        <v>23</v>
      </c>
      <c r="K15" s="33">
        <f t="shared" si="7"/>
        <v>62</v>
      </c>
      <c r="L15" s="33">
        <v>52</v>
      </c>
      <c r="M15" s="33">
        <f t="shared" si="8"/>
        <v>36</v>
      </c>
      <c r="N15" s="34">
        <f t="shared" si="9"/>
        <v>15.9600876125578</v>
      </c>
      <c r="O15" s="35">
        <f t="shared" si="10"/>
        <v>9.3632513993672415</v>
      </c>
      <c r="P15" s="35">
        <f t="shared" si="11"/>
        <v>4.7984348158045425</v>
      </c>
      <c r="Q15" s="35">
        <f t="shared" si="0"/>
        <v>13.333333333333334</v>
      </c>
      <c r="R15" s="35">
        <f t="shared" si="1"/>
        <v>6.6225165562913908</v>
      </c>
      <c r="S15" s="36">
        <f t="shared" si="2"/>
        <v>6.6225165562913908</v>
      </c>
      <c r="T15" s="35">
        <f t="shared" si="3"/>
        <v>6.5968362131905582</v>
      </c>
      <c r="U15" s="35"/>
      <c r="V15" s="37">
        <v>5239</v>
      </c>
      <c r="W15" s="38">
        <f>'[1]10 мес'!W15+[1]ноя!W15</f>
        <v>0</v>
      </c>
      <c r="X15" s="39">
        <f t="shared" si="4"/>
        <v>3</v>
      </c>
      <c r="Y15" s="40">
        <f t="shared" si="12"/>
        <v>10.955562980287338</v>
      </c>
      <c r="Z15" s="41">
        <v>2993</v>
      </c>
      <c r="AA15" s="42">
        <f t="shared" si="5"/>
        <v>31</v>
      </c>
      <c r="AB15" s="43">
        <f t="shared" si="6"/>
        <v>62</v>
      </c>
    </row>
    <row r="16" spans="1:28" ht="26.25" customHeight="1">
      <c r="A16" s="32">
        <v>11</v>
      </c>
      <c r="B16" s="48" t="s">
        <v>43</v>
      </c>
      <c r="C16" s="49">
        <v>154134.5</v>
      </c>
      <c r="D16" s="49">
        <f t="shared" ref="D16:M16" si="13">SUM(D6:D15)</f>
        <v>2271</v>
      </c>
      <c r="E16" s="50">
        <f t="shared" si="13"/>
        <v>1402</v>
      </c>
      <c r="F16" s="49">
        <f t="shared" si="13"/>
        <v>22</v>
      </c>
      <c r="G16" s="49">
        <f t="shared" si="13"/>
        <v>12</v>
      </c>
      <c r="H16" s="49">
        <f t="shared" si="13"/>
        <v>7</v>
      </c>
      <c r="I16" s="49">
        <f t="shared" si="13"/>
        <v>11</v>
      </c>
      <c r="J16" s="49">
        <f t="shared" si="13"/>
        <v>418</v>
      </c>
      <c r="K16" s="51">
        <f t="shared" si="13"/>
        <v>950</v>
      </c>
      <c r="L16" s="52">
        <f t="shared" si="13"/>
        <v>741</v>
      </c>
      <c r="M16" s="53">
        <f t="shared" si="13"/>
        <v>661</v>
      </c>
      <c r="N16" s="34">
        <f t="shared" si="9"/>
        <v>16.10413632249756</v>
      </c>
      <c r="O16" s="35">
        <f t="shared" si="10"/>
        <v>9.9418754399566627</v>
      </c>
      <c r="P16" s="35">
        <f t="shared" si="11"/>
        <v>5.719003091867263</v>
      </c>
      <c r="Q16" s="54">
        <f t="shared" si="0"/>
        <v>9.6873623954205197</v>
      </c>
      <c r="R16" s="54">
        <f t="shared" si="1"/>
        <v>7.887817703768623</v>
      </c>
      <c r="S16" s="55">
        <f t="shared" si="2"/>
        <v>4.8203330411919367</v>
      </c>
      <c r="T16" s="56">
        <f t="shared" si="3"/>
        <v>6.1622608825408971</v>
      </c>
      <c r="U16" s="57">
        <f>1*100000/D16*1.093</f>
        <v>48.128577719066485</v>
      </c>
      <c r="V16" s="58">
        <v>79887</v>
      </c>
      <c r="W16" s="59">
        <f>SUM(W6:W15)</f>
        <v>7</v>
      </c>
      <c r="X16" s="59">
        <f>SUM(X6:X15)</f>
        <v>41</v>
      </c>
      <c r="Y16" s="60">
        <f t="shared" si="12"/>
        <v>9.1257687451635245</v>
      </c>
      <c r="Z16" s="61">
        <v>49106</v>
      </c>
      <c r="AA16" s="62">
        <f>SUM(AA6:AA15)</f>
        <v>434.5</v>
      </c>
      <c r="AB16" s="63">
        <f>SUM(AB6:AB15)</f>
        <v>869</v>
      </c>
    </row>
    <row r="17" spans="1:29" ht="22.5" customHeight="1">
      <c r="A17" s="46">
        <v>12</v>
      </c>
      <c r="B17" s="64" t="s">
        <v>44</v>
      </c>
      <c r="C17" s="65">
        <v>63490</v>
      </c>
      <c r="D17" s="32">
        <f>'[1]10 мес'!D17+[1]ноя!D17</f>
        <v>888</v>
      </c>
      <c r="E17" s="33">
        <f>'[1]10 мес'!E17+[1]ноя!E17</f>
        <v>522</v>
      </c>
      <c r="F17" s="33">
        <f>'[1]10 мес'!F17+[1]ноя!F17</f>
        <v>10</v>
      </c>
      <c r="G17" s="33">
        <f>'[1]10 мес'!G17+[1]ноя!G17</f>
        <v>2</v>
      </c>
      <c r="H17" s="33">
        <f>'[1]10 мес'!H17+[1]ноя!H17</f>
        <v>3</v>
      </c>
      <c r="I17" s="33">
        <f>'[1]10 мес'!I17+[1]ноя!I17</f>
        <v>2</v>
      </c>
      <c r="J17" s="33">
        <v>128</v>
      </c>
      <c r="K17" s="33">
        <f t="shared" si="7"/>
        <v>382</v>
      </c>
      <c r="L17" s="33">
        <v>257</v>
      </c>
      <c r="M17" s="33">
        <f t="shared" si="8"/>
        <v>265</v>
      </c>
      <c r="N17" s="66">
        <f t="shared" si="9"/>
        <v>15.287194833832098</v>
      </c>
      <c r="O17" s="67">
        <f t="shared" si="10"/>
        <v>8.986391557725625</v>
      </c>
      <c r="P17" s="67">
        <f t="shared" si="11"/>
        <v>3.7815980105957401</v>
      </c>
      <c r="Q17" s="67">
        <f t="shared" si="0"/>
        <v>11.261261261261261</v>
      </c>
      <c r="R17" s="67">
        <f t="shared" si="1"/>
        <v>5.6179775280898872</v>
      </c>
      <c r="S17" s="68">
        <f t="shared" si="2"/>
        <v>2.2471910112359552</v>
      </c>
      <c r="T17" s="67">
        <f t="shared" si="3"/>
        <v>6.3008032761064729</v>
      </c>
      <c r="U17" s="67"/>
      <c r="V17" s="69">
        <v>36996</v>
      </c>
      <c r="W17" s="38">
        <f>'[1]10 мес'!W17+[1]ноя!W17</f>
        <v>1</v>
      </c>
      <c r="X17" s="70">
        <f>F17+G17+W17</f>
        <v>13</v>
      </c>
      <c r="Y17" s="40">
        <f t="shared" si="12"/>
        <v>8.1990767455279858</v>
      </c>
      <c r="Z17" s="41">
        <v>17330</v>
      </c>
      <c r="AA17" s="71">
        <f>AB17/2</f>
        <v>183</v>
      </c>
      <c r="AB17" s="72">
        <f>D17-E17</f>
        <v>366</v>
      </c>
    </row>
    <row r="18" spans="1:29" ht="48" customHeight="1">
      <c r="A18" s="73" t="s">
        <v>45</v>
      </c>
      <c r="B18" s="74"/>
      <c r="C18" s="75">
        <v>217624.5</v>
      </c>
      <c r="D18" s="76">
        <f t="shared" ref="D18:M18" si="14">D16+D17</f>
        <v>3159</v>
      </c>
      <c r="E18" s="76">
        <f t="shared" si="14"/>
        <v>1924</v>
      </c>
      <c r="F18" s="76">
        <f t="shared" si="14"/>
        <v>32</v>
      </c>
      <c r="G18" s="76">
        <f t="shared" si="14"/>
        <v>14</v>
      </c>
      <c r="H18" s="76">
        <f t="shared" si="14"/>
        <v>10</v>
      </c>
      <c r="I18" s="76">
        <f t="shared" si="14"/>
        <v>13</v>
      </c>
      <c r="J18" s="77">
        <f t="shared" si="14"/>
        <v>546</v>
      </c>
      <c r="K18" s="77">
        <f t="shared" si="14"/>
        <v>1332</v>
      </c>
      <c r="L18" s="77">
        <f t="shared" si="14"/>
        <v>998</v>
      </c>
      <c r="M18" s="77">
        <f t="shared" si="14"/>
        <v>926</v>
      </c>
      <c r="N18" s="34">
        <f t="shared" si="9"/>
        <v>15.865800955315233</v>
      </c>
      <c r="O18" s="35">
        <f t="shared" si="10"/>
        <v>9.6631215694924055</v>
      </c>
      <c r="P18" s="35">
        <f t="shared" si="11"/>
        <v>5.1057724391057722</v>
      </c>
      <c r="Q18" s="54">
        <v>9.5</v>
      </c>
      <c r="R18" s="54">
        <f t="shared" si="1"/>
        <v>7.2509457755359392</v>
      </c>
      <c r="S18" s="55">
        <f t="shared" si="2"/>
        <v>4.0983606557377046</v>
      </c>
      <c r="T18" s="54">
        <f t="shared" si="3"/>
        <v>6.2026793858228277</v>
      </c>
      <c r="U18" s="57">
        <f>1*100000/D18*1.093</f>
        <v>34.599556821779039</v>
      </c>
      <c r="V18" s="58">
        <v>116883</v>
      </c>
      <c r="W18" s="78">
        <f>W16+W17</f>
        <v>8</v>
      </c>
      <c r="X18" s="78">
        <f>X16+X17</f>
        <v>54</v>
      </c>
      <c r="Y18" s="60">
        <f t="shared" si="12"/>
        <v>8.8840387741585882</v>
      </c>
      <c r="Z18" s="79">
        <v>66436</v>
      </c>
      <c r="AA18" s="80">
        <f>AA16+AA17</f>
        <v>617.5</v>
      </c>
      <c r="AB18" s="80">
        <f>AB16+AB17</f>
        <v>1235</v>
      </c>
    </row>
    <row r="19" spans="1:29" ht="37.5" customHeight="1">
      <c r="A19" s="81" t="s">
        <v>46</v>
      </c>
      <c r="B19" s="82"/>
      <c r="C19" s="83">
        <v>215985</v>
      </c>
      <c r="D19" s="84">
        <v>3620</v>
      </c>
      <c r="E19" s="84">
        <v>1972</v>
      </c>
      <c r="F19" s="84">
        <v>37</v>
      </c>
      <c r="G19" s="84">
        <v>24</v>
      </c>
      <c r="H19" s="84">
        <v>15</v>
      </c>
      <c r="I19" s="84">
        <v>22</v>
      </c>
      <c r="J19" s="85">
        <v>584</v>
      </c>
      <c r="K19" s="85">
        <v>1327</v>
      </c>
      <c r="L19" s="85">
        <v>1051</v>
      </c>
      <c r="M19" s="85">
        <v>921</v>
      </c>
      <c r="N19" s="86">
        <v>18.319142533046275</v>
      </c>
      <c r="O19" s="87">
        <v>9.9793781975600151</v>
      </c>
      <c r="P19" s="88">
        <v>5.4332748846631818</v>
      </c>
      <c r="Q19" s="88">
        <v>10.1</v>
      </c>
      <c r="R19" s="88">
        <v>10.159253157605711</v>
      </c>
      <c r="S19" s="89">
        <v>6.0406370126304223</v>
      </c>
      <c r="T19" s="88">
        <v>8.3397643354862598</v>
      </c>
      <c r="U19" s="88"/>
      <c r="V19" s="90">
        <v>117482</v>
      </c>
      <c r="W19" s="91">
        <v>10</v>
      </c>
      <c r="X19" s="91">
        <v>71</v>
      </c>
      <c r="Y19" s="92">
        <v>11.876798285889196</v>
      </c>
      <c r="Z19" s="93">
        <v>65340</v>
      </c>
      <c r="AA19" s="94">
        <v>824</v>
      </c>
      <c r="AB19" s="94">
        <v>1648</v>
      </c>
      <c r="AC19" s="95"/>
    </row>
    <row r="20" spans="1:29" ht="39.75" customHeight="1">
      <c r="A20" s="96" t="s">
        <v>47</v>
      </c>
      <c r="B20" s="97"/>
      <c r="C20" s="98"/>
      <c r="D20" s="99">
        <f>D18-D19</f>
        <v>-461</v>
      </c>
      <c r="E20" s="99">
        <f t="shared" ref="E20:M20" si="15">E18-E19</f>
        <v>-48</v>
      </c>
      <c r="F20" s="99">
        <f t="shared" si="15"/>
        <v>-5</v>
      </c>
      <c r="G20" s="99">
        <f t="shared" si="15"/>
        <v>-10</v>
      </c>
      <c r="H20" s="99">
        <f t="shared" si="15"/>
        <v>-5</v>
      </c>
      <c r="I20" s="99">
        <f t="shared" si="15"/>
        <v>-9</v>
      </c>
      <c r="J20" s="99">
        <f t="shared" si="15"/>
        <v>-38</v>
      </c>
      <c r="K20" s="99">
        <f t="shared" si="15"/>
        <v>5</v>
      </c>
      <c r="L20" s="99">
        <f t="shared" si="15"/>
        <v>-53</v>
      </c>
      <c r="M20" s="99">
        <f t="shared" si="15"/>
        <v>5</v>
      </c>
      <c r="N20" s="100">
        <f>N18/N19-100%</f>
        <v>-0.13392229321352833</v>
      </c>
      <c r="O20" s="101">
        <f t="shared" ref="O20:T20" si="16">O18/O19-100%</f>
        <v>-3.1691015392615873E-2</v>
      </c>
      <c r="P20" s="102">
        <f t="shared" si="16"/>
        <v>-6.0277172149318159E-2</v>
      </c>
      <c r="Q20" s="102">
        <f t="shared" si="16"/>
        <v>-5.9405940594059348E-2</v>
      </c>
      <c r="R20" s="102">
        <f t="shared" si="16"/>
        <v>-0.28627176987832725</v>
      </c>
      <c r="S20" s="102">
        <f t="shared" si="16"/>
        <v>-0.32153502235469444</v>
      </c>
      <c r="T20" s="102">
        <f t="shared" si="16"/>
        <v>-0.25625243876136783</v>
      </c>
      <c r="U20" s="102"/>
      <c r="V20" s="103">
        <f>V18-V19</f>
        <v>-599</v>
      </c>
      <c r="W20" s="103">
        <f>W18-W19</f>
        <v>-2</v>
      </c>
      <c r="X20" s="103">
        <f>X18-X19</f>
        <v>-17</v>
      </c>
      <c r="Y20" s="102">
        <f>Y18/Y19-100%</f>
        <v>-0.25198369456912473</v>
      </c>
      <c r="Z20" s="103">
        <f>Z18-Z19</f>
        <v>1096</v>
      </c>
      <c r="AA20" s="103">
        <f>AA18-AA19</f>
        <v>-206.5</v>
      </c>
      <c r="AB20" s="103">
        <f>AB18-AB19</f>
        <v>-413</v>
      </c>
      <c r="AC20" s="95"/>
    </row>
    <row r="21" spans="1:29" ht="21.75" customHeight="1">
      <c r="A21" s="104" t="s">
        <v>48</v>
      </c>
      <c r="B21" s="105"/>
      <c r="C21" s="106"/>
      <c r="D21" s="107">
        <v>3399</v>
      </c>
      <c r="E21" s="107">
        <v>2003</v>
      </c>
      <c r="F21" s="107">
        <v>31</v>
      </c>
      <c r="G21" s="107">
        <v>24</v>
      </c>
      <c r="H21" s="107">
        <v>12</v>
      </c>
      <c r="I21" s="107">
        <v>17</v>
      </c>
      <c r="J21" s="107">
        <v>631</v>
      </c>
      <c r="K21" s="107">
        <v>1317</v>
      </c>
      <c r="L21" s="107">
        <v>1094</v>
      </c>
      <c r="M21" s="107">
        <v>909</v>
      </c>
      <c r="N21" s="108">
        <v>19.040018470063103</v>
      </c>
      <c r="O21" s="109">
        <v>11.220110913661783</v>
      </c>
      <c r="P21" s="110">
        <v>6.3818422205005563</v>
      </c>
      <c r="Q21" s="110">
        <v>8.86</v>
      </c>
      <c r="R21" s="110">
        <v>8.4894613583138181</v>
      </c>
      <c r="S21" s="110">
        <v>4.9765807962529278</v>
      </c>
      <c r="T21" s="110">
        <v>7.8199075564013203</v>
      </c>
      <c r="U21" s="110">
        <v>35.333921741688734</v>
      </c>
      <c r="V21" s="111">
        <v>118748</v>
      </c>
      <c r="W21" s="112">
        <v>11</v>
      </c>
      <c r="X21" s="113">
        <v>66</v>
      </c>
      <c r="Y21" s="114">
        <v>12.36985018726592</v>
      </c>
      <c r="Z21" s="115">
        <v>64080</v>
      </c>
      <c r="AA21" s="116"/>
      <c r="AB21" s="117"/>
      <c r="AC21" s="95"/>
    </row>
    <row r="22" spans="1:29" ht="29.25" customHeight="1">
      <c r="A22" s="118"/>
      <c r="B22" s="119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1"/>
      <c r="O22" s="121"/>
      <c r="P22" s="121"/>
      <c r="Q22" s="122" t="s">
        <v>49</v>
      </c>
      <c r="R22" s="123"/>
      <c r="S22" s="123"/>
      <c r="T22" s="123"/>
      <c r="U22" s="123"/>
      <c r="V22" s="123"/>
      <c r="W22" s="123"/>
      <c r="X22" s="123"/>
      <c r="Y22" s="124"/>
      <c r="AA22" s="95"/>
      <c r="AB22" s="125"/>
    </row>
    <row r="23" spans="1:29" ht="27.75" customHeight="1">
      <c r="A23" s="125"/>
      <c r="B23" s="125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8"/>
      <c r="O23" s="128"/>
      <c r="P23" s="128"/>
      <c r="Q23" s="129"/>
      <c r="R23" s="130"/>
      <c r="S23" s="130"/>
      <c r="T23" s="130"/>
      <c r="U23" s="130"/>
      <c r="V23" s="130"/>
      <c r="W23" s="130"/>
      <c r="X23" s="130"/>
      <c r="Y23" s="131"/>
      <c r="AA23" s="132"/>
      <c r="AB23" s="125"/>
    </row>
    <row r="24" spans="1:29" ht="27.75" customHeight="1">
      <c r="A24" s="125" t="s">
        <v>50</v>
      </c>
      <c r="B24" s="125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8"/>
      <c r="O24" s="128"/>
      <c r="P24" s="128"/>
      <c r="Q24" s="133"/>
      <c r="R24" s="134"/>
      <c r="S24" s="128"/>
      <c r="T24" s="134"/>
      <c r="V24" s="135" t="s">
        <v>51</v>
      </c>
      <c r="W24" s="136" t="s">
        <v>52</v>
      </c>
      <c r="X24" s="136" t="s">
        <v>53</v>
      </c>
      <c r="Y24" s="137" t="s">
        <v>54</v>
      </c>
      <c r="Z24" s="138"/>
      <c r="AA24" s="132"/>
      <c r="AB24" s="125"/>
    </row>
    <row r="25" spans="1:29" ht="38.25" customHeight="1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32"/>
      <c r="P25" s="139"/>
      <c r="Q25" s="140" t="s">
        <v>55</v>
      </c>
      <c r="R25" s="141"/>
      <c r="S25" s="141"/>
      <c r="T25" s="141"/>
      <c r="U25" s="142"/>
      <c r="V25" s="143">
        <f>(F18+G18)*10000/V27*1.093</f>
        <v>8.6027650400383262</v>
      </c>
      <c r="W25" s="143">
        <f>W18*10000/W27*1.093</f>
        <v>10.940940940940941</v>
      </c>
      <c r="X25" s="143">
        <f>X18*10000/X27*1.093</f>
        <v>8.8840387741585882</v>
      </c>
      <c r="Y25" s="143">
        <f>G18*10000/Y27*1.093</f>
        <v>2.8033342493358977</v>
      </c>
      <c r="Z25" s="144"/>
      <c r="AA25" s="132"/>
      <c r="AB25" s="125"/>
    </row>
    <row r="26" spans="1:29" ht="27.75" customHeight="1"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45"/>
      <c r="Q26" s="146" t="s">
        <v>56</v>
      </c>
      <c r="R26" s="147"/>
      <c r="S26" s="147"/>
      <c r="T26" s="147"/>
      <c r="U26" s="148"/>
      <c r="V26" s="149">
        <f>(V25/V28)-100%</f>
        <v>-0.2573594338871118</v>
      </c>
      <c r="W26" s="149">
        <f>(W25/W28)-100%</f>
        <v>-0.22082082082082088</v>
      </c>
      <c r="X26" s="149">
        <f>(X25/X28)-100%</f>
        <v>-0.25198369456912473</v>
      </c>
      <c r="Y26" s="149">
        <f>(Y25/Y28)-100%</f>
        <v>-0.42755641049128279</v>
      </c>
      <c r="Z26" s="150"/>
      <c r="AA26" s="132"/>
      <c r="AB26" s="125"/>
    </row>
    <row r="27" spans="1:29" ht="27" customHeight="1"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51"/>
      <c r="Q27" s="152" t="s">
        <v>57</v>
      </c>
      <c r="R27" s="153"/>
      <c r="S27" s="153"/>
      <c r="T27" s="153"/>
      <c r="U27" s="154"/>
      <c r="V27" s="155">
        <v>58444</v>
      </c>
      <c r="W27" s="155">
        <v>7992</v>
      </c>
      <c r="X27" s="155">
        <v>66436</v>
      </c>
      <c r="Y27" s="155">
        <v>54585</v>
      </c>
      <c r="Z27" s="156"/>
      <c r="AA27" s="125"/>
      <c r="AB27" s="125"/>
    </row>
    <row r="28" spans="1:29" ht="18.75" customHeight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57"/>
      <c r="Q28" s="158" t="s">
        <v>58</v>
      </c>
      <c r="R28" s="159"/>
      <c r="S28" s="159"/>
      <c r="T28" s="159"/>
      <c r="U28" s="160"/>
      <c r="V28" s="114">
        <v>11.584022517200639</v>
      </c>
      <c r="W28" s="114">
        <v>14.041623843782117</v>
      </c>
      <c r="X28" s="114">
        <v>11.876798285889196</v>
      </c>
      <c r="Y28" s="114">
        <v>4.8971362431393048</v>
      </c>
      <c r="Z28" s="161"/>
      <c r="AA28" s="125"/>
      <c r="AB28" s="125"/>
    </row>
    <row r="29" spans="1:29" ht="15.75" customHeight="1">
      <c r="B29" s="162"/>
      <c r="C29" s="162"/>
      <c r="D29" s="162"/>
      <c r="E29" s="163"/>
      <c r="F29" s="163"/>
      <c r="G29" s="163"/>
      <c r="H29" s="164"/>
      <c r="I29" s="125"/>
      <c r="J29" s="125"/>
      <c r="K29" s="125"/>
      <c r="L29" s="125"/>
      <c r="M29" s="125"/>
      <c r="N29" s="125"/>
      <c r="O29" s="125"/>
      <c r="P29" s="125"/>
      <c r="V29" s="125"/>
    </row>
    <row r="30" spans="1:29" ht="15">
      <c r="Q30" s="125"/>
      <c r="R30" s="125"/>
      <c r="S30" s="125"/>
      <c r="T30" s="125"/>
      <c r="U30" s="125"/>
    </row>
    <row r="35" spans="1:1" ht="15.75">
      <c r="A35" s="165"/>
    </row>
  </sheetData>
  <mergeCells count="41">
    <mergeCell ref="Q26:U26"/>
    <mergeCell ref="Q27:U27"/>
    <mergeCell ref="Q28:U28"/>
    <mergeCell ref="A19:B19"/>
    <mergeCell ref="A20:C20"/>
    <mergeCell ref="A21:C21"/>
    <mergeCell ref="A22:C22"/>
    <mergeCell ref="Q22:Y23"/>
    <mergeCell ref="Q25:U25"/>
    <mergeCell ref="Q4:Q5"/>
    <mergeCell ref="R4:R5"/>
    <mergeCell ref="S4:S5"/>
    <mergeCell ref="Y4:Y5"/>
    <mergeCell ref="Z4:Z5"/>
    <mergeCell ref="A18:B18"/>
    <mergeCell ref="AB3:AB5"/>
    <mergeCell ref="E4:E5"/>
    <mergeCell ref="F4:F5"/>
    <mergeCell ref="G4:G5"/>
    <mergeCell ref="J4:J5"/>
    <mergeCell ref="K4:K5"/>
    <mergeCell ref="L4:L5"/>
    <mergeCell ref="M4:M5"/>
    <mergeCell ref="O4:O5"/>
    <mergeCell ref="P4:P5"/>
    <mergeCell ref="U3:U5"/>
    <mergeCell ref="V3:V5"/>
    <mergeCell ref="W3:W5"/>
    <mergeCell ref="X3:X5"/>
    <mergeCell ref="Y3:Z3"/>
    <mergeCell ref="AA3:AA5"/>
    <mergeCell ref="A1:V1"/>
    <mergeCell ref="A2:V2"/>
    <mergeCell ref="A3:A5"/>
    <mergeCell ref="B3:B5"/>
    <mergeCell ref="C3:C5"/>
    <mergeCell ref="D3:D5"/>
    <mergeCell ref="E3:M3"/>
    <mergeCell ref="N3:N5"/>
    <mergeCell ref="O3:S3"/>
    <mergeCell ref="T3:T5"/>
  </mergeCells>
  <dataValidations count="1">
    <dataValidation operator="equal" allowBlank="1" showErrorMessage="1" sqref="Y25 W27:X27 V6:V17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showZeros="0" workbookViewId="0">
      <selection activeCell="E12" sqref="E12"/>
    </sheetView>
  </sheetViews>
  <sheetFormatPr defaultRowHeight="12.75"/>
  <cols>
    <col min="1" max="1" width="5" customWidth="1"/>
    <col min="2" max="2" width="22.28515625" customWidth="1"/>
    <col min="7" max="7" width="8.140625" customWidth="1"/>
  </cols>
  <sheetData>
    <row r="1" spans="1:24" ht="27" customHeight="1">
      <c r="A1" s="166" t="s">
        <v>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24" ht="21" customHeight="1">
      <c r="A2" s="167" t="s">
        <v>60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1:24" ht="21" customHeight="1" thickBot="1">
      <c r="A3" s="168" t="s">
        <v>61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4" ht="117" customHeight="1" thickBot="1">
      <c r="A4" s="170" t="s">
        <v>62</v>
      </c>
      <c r="B4" s="171" t="s">
        <v>63</v>
      </c>
      <c r="C4" s="172" t="s">
        <v>64</v>
      </c>
      <c r="D4" s="173" t="s">
        <v>65</v>
      </c>
      <c r="E4" s="174" t="s">
        <v>66</v>
      </c>
      <c r="F4" s="174" t="s">
        <v>67</v>
      </c>
      <c r="G4" s="174" t="s">
        <v>68</v>
      </c>
      <c r="H4" s="174" t="s">
        <v>69</v>
      </c>
      <c r="I4" s="174" t="s">
        <v>70</v>
      </c>
      <c r="J4" s="174" t="s">
        <v>71</v>
      </c>
      <c r="K4" s="174" t="s">
        <v>72</v>
      </c>
      <c r="L4" s="174" t="s">
        <v>73</v>
      </c>
      <c r="M4" s="174" t="s">
        <v>74</v>
      </c>
      <c r="N4" s="174" t="s">
        <v>75</v>
      </c>
      <c r="O4" s="174" t="s">
        <v>76</v>
      </c>
      <c r="P4" s="174" t="s">
        <v>77</v>
      </c>
      <c r="Q4" s="174" t="s">
        <v>78</v>
      </c>
      <c r="R4" s="174" t="s">
        <v>79</v>
      </c>
      <c r="S4" s="174" t="s">
        <v>80</v>
      </c>
      <c r="T4" s="175" t="s">
        <v>81</v>
      </c>
      <c r="U4" s="176" t="s">
        <v>82</v>
      </c>
      <c r="V4" s="177" t="s">
        <v>83</v>
      </c>
      <c r="W4" s="178" t="s">
        <v>84</v>
      </c>
      <c r="X4" s="179"/>
    </row>
    <row r="5" spans="1:24" ht="34.5" customHeight="1">
      <c r="A5" s="170"/>
      <c r="B5" s="171"/>
      <c r="C5" s="172"/>
      <c r="D5" s="173"/>
      <c r="E5" s="180" t="s">
        <v>85</v>
      </c>
      <c r="F5" s="180" t="s">
        <v>86</v>
      </c>
      <c r="G5" s="180" t="s">
        <v>87</v>
      </c>
      <c r="H5" s="180" t="s">
        <v>88</v>
      </c>
      <c r="I5" s="180" t="s">
        <v>89</v>
      </c>
      <c r="J5" s="180" t="s">
        <v>90</v>
      </c>
      <c r="K5" s="181" t="s">
        <v>91</v>
      </c>
      <c r="L5" s="180" t="s">
        <v>92</v>
      </c>
      <c r="M5" s="180" t="s">
        <v>93</v>
      </c>
      <c r="N5" s="180" t="s">
        <v>94</v>
      </c>
      <c r="O5" s="180" t="s">
        <v>95</v>
      </c>
      <c r="P5" s="180" t="s">
        <v>96</v>
      </c>
      <c r="Q5" s="180" t="s">
        <v>97</v>
      </c>
      <c r="R5" s="180" t="s">
        <v>98</v>
      </c>
      <c r="S5" s="180" t="s">
        <v>99</v>
      </c>
      <c r="T5" s="182" t="s">
        <v>100</v>
      </c>
      <c r="U5" s="183" t="s">
        <v>101</v>
      </c>
      <c r="V5" s="184" t="s">
        <v>102</v>
      </c>
      <c r="W5" s="185" t="s">
        <v>102</v>
      </c>
      <c r="X5" s="186"/>
    </row>
    <row r="6" spans="1:24" ht="18.75" customHeight="1">
      <c r="A6" s="187">
        <v>1</v>
      </c>
      <c r="B6" s="188" t="s">
        <v>33</v>
      </c>
      <c r="C6" s="189">
        <v>33083.5</v>
      </c>
      <c r="D6" s="190">
        <f>SUM(E6:U6)</f>
        <v>280</v>
      </c>
      <c r="E6" s="191">
        <v>3</v>
      </c>
      <c r="F6" s="191">
        <v>51</v>
      </c>
      <c r="G6" s="191"/>
      <c r="H6" s="191">
        <v>7</v>
      </c>
      <c r="I6" s="191"/>
      <c r="J6" s="191">
        <v>3</v>
      </c>
      <c r="K6" s="191">
        <v>147</v>
      </c>
      <c r="L6" s="191">
        <v>10</v>
      </c>
      <c r="M6" s="191">
        <v>10</v>
      </c>
      <c r="N6" s="191"/>
      <c r="O6" s="191">
        <v>1</v>
      </c>
      <c r="P6" s="191">
        <v>3</v>
      </c>
      <c r="Q6" s="191"/>
      <c r="R6" s="191"/>
      <c r="S6" s="191"/>
      <c r="T6" s="191">
        <v>13</v>
      </c>
      <c r="U6" s="191">
        <v>32</v>
      </c>
      <c r="V6" s="192">
        <v>1</v>
      </c>
      <c r="W6" s="193">
        <f t="shared" ref="W6:W18" si="0">V6*100000/C6*1.093</f>
        <v>3.3037616938957486</v>
      </c>
      <c r="X6" s="194"/>
    </row>
    <row r="7" spans="1:24" ht="18.75" customHeight="1">
      <c r="A7" s="187">
        <v>2</v>
      </c>
      <c r="B7" s="188" t="s">
        <v>34</v>
      </c>
      <c r="C7" s="189">
        <v>8400.5</v>
      </c>
      <c r="D7" s="190">
        <f>SUM(E7:U7)</f>
        <v>97</v>
      </c>
      <c r="E7" s="191">
        <v>2</v>
      </c>
      <c r="F7" s="191">
        <v>18</v>
      </c>
      <c r="G7" s="191"/>
      <c r="H7" s="191">
        <v>1</v>
      </c>
      <c r="I7" s="191"/>
      <c r="J7" s="191">
        <v>2</v>
      </c>
      <c r="K7" s="191">
        <v>23</v>
      </c>
      <c r="L7" s="191">
        <v>3</v>
      </c>
      <c r="M7" s="191">
        <v>4</v>
      </c>
      <c r="N7" s="191"/>
      <c r="O7" s="191">
        <v>1</v>
      </c>
      <c r="P7" s="191">
        <v>1</v>
      </c>
      <c r="Q7" s="191"/>
      <c r="R7" s="191">
        <v>1</v>
      </c>
      <c r="S7" s="191">
        <v>1</v>
      </c>
      <c r="T7" s="191">
        <v>28</v>
      </c>
      <c r="U7" s="191">
        <v>12</v>
      </c>
      <c r="V7" s="192">
        <v>2</v>
      </c>
      <c r="W7" s="193">
        <f t="shared" si="0"/>
        <v>26.022260579727398</v>
      </c>
      <c r="X7" s="194"/>
    </row>
    <row r="8" spans="1:24" ht="18.75" customHeight="1">
      <c r="A8" s="187">
        <v>3</v>
      </c>
      <c r="B8" s="188" t="s">
        <v>35</v>
      </c>
      <c r="C8" s="189">
        <v>12335.5</v>
      </c>
      <c r="D8" s="190">
        <f>SUM(E8:U8)</f>
        <v>158</v>
      </c>
      <c r="E8" s="191">
        <v>1</v>
      </c>
      <c r="F8" s="191">
        <v>20</v>
      </c>
      <c r="G8" s="191"/>
      <c r="H8" s="191">
        <v>6</v>
      </c>
      <c r="I8" s="191"/>
      <c r="J8" s="191">
        <v>11</v>
      </c>
      <c r="K8" s="191">
        <v>63</v>
      </c>
      <c r="L8" s="191">
        <v>7</v>
      </c>
      <c r="M8" s="191">
        <v>9</v>
      </c>
      <c r="N8" s="191"/>
      <c r="O8" s="191"/>
      <c r="P8" s="191">
        <v>4</v>
      </c>
      <c r="Q8" s="191"/>
      <c r="R8" s="191">
        <v>1</v>
      </c>
      <c r="S8" s="191"/>
      <c r="T8" s="191">
        <v>12</v>
      </c>
      <c r="U8" s="191">
        <v>24</v>
      </c>
      <c r="V8" s="192">
        <v>1</v>
      </c>
      <c r="W8" s="193">
        <f t="shared" si="0"/>
        <v>8.8606055692918808</v>
      </c>
      <c r="X8" s="194"/>
    </row>
    <row r="9" spans="1:24" ht="18.75" customHeight="1">
      <c r="A9" s="187">
        <v>4</v>
      </c>
      <c r="B9" s="188" t="s">
        <v>36</v>
      </c>
      <c r="C9" s="189">
        <v>13798.5</v>
      </c>
      <c r="D9" s="190">
        <f>SUM(E9:U9)</f>
        <v>146</v>
      </c>
      <c r="E9" s="191">
        <v>1</v>
      </c>
      <c r="F9" s="191">
        <v>30</v>
      </c>
      <c r="G9" s="191"/>
      <c r="H9" s="191">
        <v>3</v>
      </c>
      <c r="I9" s="191">
        <v>1</v>
      </c>
      <c r="J9" s="191">
        <v>4</v>
      </c>
      <c r="K9" s="191">
        <v>65</v>
      </c>
      <c r="L9" s="191">
        <v>6</v>
      </c>
      <c r="M9" s="191">
        <v>8</v>
      </c>
      <c r="N9" s="191"/>
      <c r="O9" s="191"/>
      <c r="P9" s="191"/>
      <c r="Q9" s="191"/>
      <c r="R9" s="191"/>
      <c r="S9" s="191">
        <v>1</v>
      </c>
      <c r="T9" s="191">
        <v>7</v>
      </c>
      <c r="U9" s="191">
        <v>20</v>
      </c>
      <c r="V9" s="192">
        <v>1</v>
      </c>
      <c r="W9" s="193">
        <f t="shared" si="0"/>
        <v>7.9211508497300436</v>
      </c>
      <c r="X9" s="194"/>
    </row>
    <row r="10" spans="1:24" ht="18.75" customHeight="1">
      <c r="A10" s="195">
        <v>5</v>
      </c>
      <c r="B10" s="188" t="s">
        <v>37</v>
      </c>
      <c r="C10" s="189">
        <v>14358</v>
      </c>
      <c r="D10" s="190">
        <f t="shared" ref="D10:D17" si="1">SUM(E10:U10)</f>
        <v>124</v>
      </c>
      <c r="E10" s="191"/>
      <c r="F10" s="191">
        <v>10</v>
      </c>
      <c r="G10" s="191"/>
      <c r="H10" s="191">
        <v>1</v>
      </c>
      <c r="I10" s="191"/>
      <c r="J10" s="191">
        <v>26</v>
      </c>
      <c r="K10" s="191">
        <v>39</v>
      </c>
      <c r="L10" s="191">
        <v>6</v>
      </c>
      <c r="M10" s="191">
        <v>6</v>
      </c>
      <c r="N10" s="191"/>
      <c r="O10" s="191"/>
      <c r="P10" s="191">
        <v>1</v>
      </c>
      <c r="Q10" s="191">
        <v>1</v>
      </c>
      <c r="R10" s="191"/>
      <c r="S10" s="191"/>
      <c r="T10" s="191">
        <v>11</v>
      </c>
      <c r="U10" s="191">
        <v>23</v>
      </c>
      <c r="V10" s="192"/>
      <c r="W10" s="193">
        <f t="shared" si="0"/>
        <v>0</v>
      </c>
      <c r="X10" s="194"/>
    </row>
    <row r="11" spans="1:24" ht="18.75" customHeight="1">
      <c r="A11" s="187">
        <v>6</v>
      </c>
      <c r="B11" s="188" t="s">
        <v>38</v>
      </c>
      <c r="C11" s="189">
        <v>11543</v>
      </c>
      <c r="D11" s="190">
        <f t="shared" si="1"/>
        <v>79</v>
      </c>
      <c r="E11" s="191">
        <v>2</v>
      </c>
      <c r="F11" s="191">
        <v>4</v>
      </c>
      <c r="G11" s="191"/>
      <c r="H11" s="191">
        <v>3</v>
      </c>
      <c r="I11" s="191"/>
      <c r="J11" s="191">
        <v>3</v>
      </c>
      <c r="K11" s="191">
        <v>40</v>
      </c>
      <c r="L11" s="191">
        <v>1</v>
      </c>
      <c r="M11" s="191">
        <v>4</v>
      </c>
      <c r="N11" s="191"/>
      <c r="O11" s="191"/>
      <c r="P11" s="191">
        <v>1</v>
      </c>
      <c r="Q11" s="191"/>
      <c r="R11" s="191">
        <v>3</v>
      </c>
      <c r="S11" s="191">
        <v>1</v>
      </c>
      <c r="T11" s="191">
        <v>1</v>
      </c>
      <c r="U11" s="191">
        <v>16</v>
      </c>
      <c r="V11" s="192">
        <v>1</v>
      </c>
      <c r="W11" s="193">
        <f t="shared" si="0"/>
        <v>9.4689422160616807</v>
      </c>
      <c r="X11" s="194"/>
    </row>
    <row r="12" spans="1:24" ht="18.75" customHeight="1">
      <c r="A12" s="187">
        <v>7</v>
      </c>
      <c r="B12" s="188" t="s">
        <v>39</v>
      </c>
      <c r="C12" s="189">
        <v>19175.5</v>
      </c>
      <c r="D12" s="190">
        <f t="shared" si="1"/>
        <v>105</v>
      </c>
      <c r="E12" s="191">
        <v>2</v>
      </c>
      <c r="F12" s="191">
        <v>13</v>
      </c>
      <c r="G12" s="191"/>
      <c r="H12" s="191"/>
      <c r="I12" s="191">
        <v>1</v>
      </c>
      <c r="J12" s="191">
        <v>2</v>
      </c>
      <c r="K12" s="191">
        <v>42</v>
      </c>
      <c r="L12" s="191">
        <v>10</v>
      </c>
      <c r="M12" s="191">
        <v>5</v>
      </c>
      <c r="N12" s="191"/>
      <c r="O12" s="191"/>
      <c r="P12" s="191">
        <v>4</v>
      </c>
      <c r="Q12" s="191"/>
      <c r="R12" s="191">
        <v>2</v>
      </c>
      <c r="S12" s="191">
        <v>2</v>
      </c>
      <c r="T12" s="191">
        <v>4</v>
      </c>
      <c r="U12" s="191">
        <v>18</v>
      </c>
      <c r="V12" s="192">
        <v>1</v>
      </c>
      <c r="W12" s="193">
        <f t="shared" si="0"/>
        <v>5.699981747542437</v>
      </c>
      <c r="X12" s="194"/>
    </row>
    <row r="13" spans="1:24" ht="18.75" customHeight="1">
      <c r="A13" s="196">
        <v>8</v>
      </c>
      <c r="B13" s="188" t="s">
        <v>40</v>
      </c>
      <c r="C13" s="189">
        <v>14748.5</v>
      </c>
      <c r="D13" s="190">
        <f t="shared" si="1"/>
        <v>131</v>
      </c>
      <c r="E13" s="191"/>
      <c r="F13" s="191">
        <v>17</v>
      </c>
      <c r="G13" s="191"/>
      <c r="H13" s="191">
        <v>1</v>
      </c>
      <c r="I13" s="191"/>
      <c r="J13" s="191">
        <v>2</v>
      </c>
      <c r="K13" s="191">
        <v>41</v>
      </c>
      <c r="L13" s="191">
        <v>6</v>
      </c>
      <c r="M13" s="191">
        <v>8</v>
      </c>
      <c r="N13" s="191"/>
      <c r="O13" s="191">
        <v>1</v>
      </c>
      <c r="P13" s="191">
        <v>2</v>
      </c>
      <c r="Q13" s="191"/>
      <c r="R13" s="191"/>
      <c r="S13" s="191">
        <v>1</v>
      </c>
      <c r="T13" s="191">
        <v>31</v>
      </c>
      <c r="U13" s="191">
        <v>21</v>
      </c>
      <c r="V13" s="192"/>
      <c r="W13" s="193">
        <f t="shared" si="0"/>
        <v>0</v>
      </c>
      <c r="X13" s="194"/>
    </row>
    <row r="14" spans="1:24" ht="18.75" customHeight="1">
      <c r="A14" s="187">
        <v>9</v>
      </c>
      <c r="B14" s="188" t="s">
        <v>41</v>
      </c>
      <c r="C14" s="189">
        <v>16419</v>
      </c>
      <c r="D14" s="190">
        <f t="shared" si="1"/>
        <v>194</v>
      </c>
      <c r="E14" s="191">
        <v>2</v>
      </c>
      <c r="F14" s="191">
        <v>18</v>
      </c>
      <c r="G14" s="191"/>
      <c r="H14" s="191"/>
      <c r="I14" s="191"/>
      <c r="J14" s="191">
        <v>3</v>
      </c>
      <c r="K14" s="191">
        <v>73</v>
      </c>
      <c r="L14" s="191">
        <v>16</v>
      </c>
      <c r="M14" s="191">
        <v>5</v>
      </c>
      <c r="N14" s="191"/>
      <c r="O14" s="191">
        <v>2</v>
      </c>
      <c r="P14" s="191">
        <v>2</v>
      </c>
      <c r="Q14" s="191"/>
      <c r="R14" s="191">
        <v>1</v>
      </c>
      <c r="S14" s="191">
        <v>1</v>
      </c>
      <c r="T14" s="191">
        <v>39</v>
      </c>
      <c r="U14" s="191">
        <v>32</v>
      </c>
      <c r="V14" s="192"/>
      <c r="W14" s="193">
        <f t="shared" si="0"/>
        <v>0</v>
      </c>
      <c r="X14" s="194"/>
    </row>
    <row r="15" spans="1:24" ht="18.75" customHeight="1">
      <c r="A15" s="187">
        <v>10</v>
      </c>
      <c r="B15" s="197" t="s">
        <v>42</v>
      </c>
      <c r="C15" s="189">
        <v>10272.5</v>
      </c>
      <c r="D15" s="190">
        <f t="shared" si="1"/>
        <v>88</v>
      </c>
      <c r="E15" s="191">
        <v>1</v>
      </c>
      <c r="F15" s="191">
        <v>14</v>
      </c>
      <c r="G15" s="191"/>
      <c r="H15" s="191">
        <v>1</v>
      </c>
      <c r="I15" s="191"/>
      <c r="J15" s="191">
        <v>1</v>
      </c>
      <c r="K15" s="191">
        <v>45</v>
      </c>
      <c r="L15" s="191">
        <v>3</v>
      </c>
      <c r="M15" s="191">
        <v>4</v>
      </c>
      <c r="N15" s="191"/>
      <c r="O15" s="191"/>
      <c r="P15" s="191"/>
      <c r="Q15" s="191"/>
      <c r="R15" s="191">
        <v>1</v>
      </c>
      <c r="S15" s="191"/>
      <c r="T15" s="191">
        <v>10</v>
      </c>
      <c r="U15" s="191">
        <v>8</v>
      </c>
      <c r="V15" s="192"/>
      <c r="W15" s="193">
        <f t="shared" si="0"/>
        <v>0</v>
      </c>
      <c r="X15" s="198"/>
    </row>
    <row r="16" spans="1:24" ht="26.25" customHeight="1">
      <c r="A16" s="199" t="s">
        <v>103</v>
      </c>
      <c r="B16" s="200" t="s">
        <v>43</v>
      </c>
      <c r="C16" s="201">
        <v>154134.5</v>
      </c>
      <c r="D16" s="202">
        <f>SUM(D6:D15)</f>
        <v>1402</v>
      </c>
      <c r="E16" s="202">
        <f t="shared" ref="E16:V16" si="2">SUM(E6:E15)</f>
        <v>14</v>
      </c>
      <c r="F16" s="202">
        <f t="shared" si="2"/>
        <v>195</v>
      </c>
      <c r="G16" s="202">
        <f t="shared" si="2"/>
        <v>0</v>
      </c>
      <c r="H16" s="202">
        <f t="shared" si="2"/>
        <v>23</v>
      </c>
      <c r="I16" s="202">
        <f t="shared" si="2"/>
        <v>2</v>
      </c>
      <c r="J16" s="202">
        <f t="shared" si="2"/>
        <v>57</v>
      </c>
      <c r="K16" s="202">
        <f t="shared" si="2"/>
        <v>578</v>
      </c>
      <c r="L16" s="202">
        <f t="shared" si="2"/>
        <v>68</v>
      </c>
      <c r="M16" s="202">
        <f t="shared" si="2"/>
        <v>63</v>
      </c>
      <c r="N16" s="202">
        <f t="shared" si="2"/>
        <v>0</v>
      </c>
      <c r="O16" s="202">
        <f t="shared" si="2"/>
        <v>5</v>
      </c>
      <c r="P16" s="202">
        <f t="shared" si="2"/>
        <v>18</v>
      </c>
      <c r="Q16" s="202">
        <f t="shared" si="2"/>
        <v>1</v>
      </c>
      <c r="R16" s="202">
        <f t="shared" si="2"/>
        <v>9</v>
      </c>
      <c r="S16" s="202">
        <f t="shared" si="2"/>
        <v>7</v>
      </c>
      <c r="T16" s="203">
        <f t="shared" si="2"/>
        <v>156</v>
      </c>
      <c r="U16" s="204">
        <f t="shared" si="2"/>
        <v>206</v>
      </c>
      <c r="V16" s="199">
        <f t="shared" si="2"/>
        <v>7</v>
      </c>
      <c r="W16" s="205">
        <f t="shared" si="0"/>
        <v>4.9638465106773628</v>
      </c>
      <c r="X16" s="206"/>
    </row>
    <row r="17" spans="1:26" ht="18.75" customHeight="1">
      <c r="A17" s="187">
        <v>11</v>
      </c>
      <c r="B17" s="207" t="s">
        <v>104</v>
      </c>
      <c r="C17" s="65">
        <v>63490</v>
      </c>
      <c r="D17" s="190">
        <f t="shared" si="1"/>
        <v>522</v>
      </c>
      <c r="E17" s="191">
        <v>16</v>
      </c>
      <c r="F17" s="191">
        <v>97</v>
      </c>
      <c r="G17" s="191"/>
      <c r="H17" s="191">
        <v>6</v>
      </c>
      <c r="I17" s="191"/>
      <c r="J17" s="191">
        <v>6</v>
      </c>
      <c r="K17" s="191">
        <v>216</v>
      </c>
      <c r="L17" s="191">
        <v>30</v>
      </c>
      <c r="M17" s="191">
        <v>25</v>
      </c>
      <c r="N17" s="191">
        <v>2</v>
      </c>
      <c r="O17" s="191">
        <v>1</v>
      </c>
      <c r="P17" s="191">
        <v>9</v>
      </c>
      <c r="Q17" s="191"/>
      <c r="R17" s="191">
        <v>4</v>
      </c>
      <c r="S17" s="191">
        <v>3</v>
      </c>
      <c r="T17" s="191">
        <v>46</v>
      </c>
      <c r="U17" s="191">
        <v>61</v>
      </c>
      <c r="V17" s="192">
        <v>8</v>
      </c>
      <c r="W17" s="193">
        <f t="shared" si="0"/>
        <v>13.772247598046937</v>
      </c>
      <c r="X17" s="198"/>
    </row>
    <row r="18" spans="1:26" ht="30.75" customHeight="1" thickBot="1">
      <c r="A18" s="208" t="s">
        <v>105</v>
      </c>
      <c r="B18" s="200" t="s">
        <v>106</v>
      </c>
      <c r="C18" s="201">
        <v>217624.5</v>
      </c>
      <c r="D18" s="204">
        <f>D16+D17</f>
        <v>1924</v>
      </c>
      <c r="E18" s="209">
        <f t="shared" ref="E18:U18" si="3">E16+E17</f>
        <v>30</v>
      </c>
      <c r="F18" s="210">
        <f t="shared" si="3"/>
        <v>292</v>
      </c>
      <c r="G18" s="209">
        <f t="shared" si="3"/>
        <v>0</v>
      </c>
      <c r="H18" s="209">
        <f t="shared" si="3"/>
        <v>29</v>
      </c>
      <c r="I18" s="209">
        <f t="shared" si="3"/>
        <v>2</v>
      </c>
      <c r="J18" s="210">
        <f t="shared" si="3"/>
        <v>63</v>
      </c>
      <c r="K18" s="210">
        <f t="shared" si="3"/>
        <v>794</v>
      </c>
      <c r="L18" s="210">
        <f t="shared" si="3"/>
        <v>98</v>
      </c>
      <c r="M18" s="209">
        <f t="shared" si="3"/>
        <v>88</v>
      </c>
      <c r="N18" s="209">
        <f t="shared" si="3"/>
        <v>2</v>
      </c>
      <c r="O18" s="209">
        <f t="shared" si="3"/>
        <v>6</v>
      </c>
      <c r="P18" s="209">
        <f t="shared" si="3"/>
        <v>27</v>
      </c>
      <c r="Q18" s="209">
        <f t="shared" si="3"/>
        <v>1</v>
      </c>
      <c r="R18" s="209">
        <f t="shared" si="3"/>
        <v>13</v>
      </c>
      <c r="S18" s="209">
        <f t="shared" si="3"/>
        <v>10</v>
      </c>
      <c r="T18" s="211">
        <f t="shared" si="3"/>
        <v>202</v>
      </c>
      <c r="U18" s="212">
        <f t="shared" si="3"/>
        <v>267</v>
      </c>
      <c r="V18" s="213">
        <f>SUM(V16:V17)</f>
        <v>15</v>
      </c>
      <c r="W18" s="214">
        <f t="shared" si="0"/>
        <v>7.5336186872342035</v>
      </c>
      <c r="X18" s="198"/>
    </row>
    <row r="19" spans="1:26" ht="22.5" customHeight="1" thickBot="1">
      <c r="A19" s="215" t="s">
        <v>107</v>
      </c>
      <c r="B19" s="215"/>
      <c r="C19" s="215"/>
      <c r="D19" s="216">
        <v>1</v>
      </c>
      <c r="E19" s="217">
        <f>SUM(E18/$D18)*1</f>
        <v>1.5592515592515593E-2</v>
      </c>
      <c r="F19" s="217">
        <f>SUM(F18/$D18)*1</f>
        <v>0.15176715176715178</v>
      </c>
      <c r="G19" s="217">
        <f t="shared" ref="G19:P19" si="4">SUM(G18/$D18)*1</f>
        <v>0</v>
      </c>
      <c r="H19" s="217">
        <f t="shared" si="4"/>
        <v>1.5072765072765074E-2</v>
      </c>
      <c r="I19" s="217">
        <f t="shared" si="4"/>
        <v>1.0395010395010396E-3</v>
      </c>
      <c r="J19" s="217">
        <f t="shared" si="4"/>
        <v>3.2744282744282746E-2</v>
      </c>
      <c r="K19" s="217">
        <f t="shared" si="4"/>
        <v>0.41268191268191268</v>
      </c>
      <c r="L19" s="217">
        <f t="shared" si="4"/>
        <v>5.0935550935550938E-2</v>
      </c>
      <c r="M19" s="217">
        <f t="shared" si="4"/>
        <v>4.5738045738045741E-2</v>
      </c>
      <c r="N19" s="217">
        <f t="shared" si="4"/>
        <v>1.0395010395010396E-3</v>
      </c>
      <c r="O19" s="217">
        <f t="shared" si="4"/>
        <v>3.1185031185031187E-3</v>
      </c>
      <c r="P19" s="217">
        <f t="shared" si="4"/>
        <v>1.4033264033264034E-2</v>
      </c>
      <c r="Q19" s="217">
        <f>SUM(Q18/$D18)*1</f>
        <v>5.1975051975051978E-4</v>
      </c>
      <c r="R19" s="217">
        <f>SUM(R18/$D18)*1</f>
        <v>6.7567567567567571E-3</v>
      </c>
      <c r="S19" s="217">
        <f>SUM(S18/$D18)*1</f>
        <v>5.1975051975051978E-3</v>
      </c>
      <c r="T19" s="217">
        <f>SUM(T18/$D18)*1</f>
        <v>0.104989604989605</v>
      </c>
      <c r="U19" s="217">
        <f>SUM(U18/$D18)*1</f>
        <v>0.13877338877338877</v>
      </c>
      <c r="V19" s="218">
        <f>V18/E18</f>
        <v>0.5</v>
      </c>
      <c r="W19" s="219" t="s">
        <v>108</v>
      </c>
      <c r="X19" s="220"/>
    </row>
    <row r="20" spans="1:26" ht="33" customHeight="1">
      <c r="A20" s="221" t="s">
        <v>109</v>
      </c>
      <c r="B20" s="221"/>
      <c r="C20" s="221"/>
      <c r="D20" s="205">
        <f>D18/$C$18*109300</f>
        <v>966.31215694924049</v>
      </c>
      <c r="E20" s="205">
        <f t="shared" ref="E20:V20" si="5">E18/$C$18*109300</f>
        <v>15.067237374468407</v>
      </c>
      <c r="F20" s="205">
        <f t="shared" si="5"/>
        <v>146.65444377815916</v>
      </c>
      <c r="G20" s="205">
        <f t="shared" si="5"/>
        <v>0</v>
      </c>
      <c r="H20" s="205">
        <f t="shared" si="5"/>
        <v>14.564996128652794</v>
      </c>
      <c r="I20" s="205">
        <f t="shared" si="5"/>
        <v>1.0044824916312272</v>
      </c>
      <c r="J20" s="205">
        <f t="shared" si="5"/>
        <v>31.641198486383654</v>
      </c>
      <c r="K20" s="205">
        <f t="shared" si="5"/>
        <v>398.77954917759718</v>
      </c>
      <c r="L20" s="205">
        <f t="shared" si="5"/>
        <v>49.219642089930133</v>
      </c>
      <c r="M20" s="205">
        <f t="shared" si="5"/>
        <v>44.197229631773993</v>
      </c>
      <c r="N20" s="205">
        <f t="shared" si="5"/>
        <v>1.0044824916312272</v>
      </c>
      <c r="O20" s="205">
        <f t="shared" si="5"/>
        <v>3.0134474748936815</v>
      </c>
      <c r="P20" s="205">
        <f t="shared" si="5"/>
        <v>13.560513637021566</v>
      </c>
      <c r="Q20" s="205">
        <f>Q18/C29*109300</f>
        <v>34.599556821779046</v>
      </c>
      <c r="R20" s="205">
        <f>R18/C29*109300</f>
        <v>449.79423868312762</v>
      </c>
      <c r="S20" s="205">
        <f t="shared" si="5"/>
        <v>5.0224124581561354</v>
      </c>
      <c r="T20" s="205">
        <f t="shared" si="5"/>
        <v>101.45273165475395</v>
      </c>
      <c r="U20" s="222">
        <f t="shared" si="5"/>
        <v>134.09841263276883</v>
      </c>
      <c r="V20" s="223">
        <f t="shared" si="5"/>
        <v>7.5336186872342035</v>
      </c>
      <c r="W20" s="224"/>
      <c r="X20" s="224"/>
    </row>
    <row r="21" spans="1:26" ht="23.25" customHeight="1">
      <c r="A21" s="225" t="s">
        <v>110</v>
      </c>
      <c r="B21" s="226"/>
      <c r="C21" s="227"/>
      <c r="D21" s="228">
        <v>997.93781975600155</v>
      </c>
      <c r="E21" s="228">
        <v>17.205824478551751</v>
      </c>
      <c r="F21" s="228">
        <v>146.75556172882375</v>
      </c>
      <c r="G21" s="228">
        <v>1.0121073222677501</v>
      </c>
      <c r="H21" s="228">
        <v>15.181609834016252</v>
      </c>
      <c r="I21" s="228">
        <v>0.50605366113387507</v>
      </c>
      <c r="J21" s="228">
        <v>30.869273329166379</v>
      </c>
      <c r="K21" s="228">
        <v>427.10928999699047</v>
      </c>
      <c r="L21" s="228">
        <v>53.135634419056878</v>
      </c>
      <c r="M21" s="228">
        <v>49.593258791119752</v>
      </c>
      <c r="N21" s="228">
        <v>0.50605366113387507</v>
      </c>
      <c r="O21" s="228">
        <v>2.0242146445355003</v>
      </c>
      <c r="P21" s="228">
        <v>19.736092784221125</v>
      </c>
      <c r="Q21" s="228"/>
      <c r="R21" s="228">
        <v>422.70718232044203</v>
      </c>
      <c r="S21" s="228">
        <v>7.5908049170081258</v>
      </c>
      <c r="T21" s="228">
        <v>72.871727203278013</v>
      </c>
      <c r="U21" s="229">
        <v>146.75556172882375</v>
      </c>
      <c r="V21" s="228">
        <v>6.5786975947403752</v>
      </c>
      <c r="W21" s="224"/>
      <c r="X21" s="230"/>
    </row>
    <row r="22" spans="1:26" ht="21.75" customHeight="1">
      <c r="A22" s="231" t="s">
        <v>111</v>
      </c>
      <c r="B22" s="231"/>
      <c r="C22" s="231"/>
      <c r="D22" s="232">
        <f>D20/D21-100%</f>
        <v>-3.1691015392615984E-2</v>
      </c>
      <c r="E22" s="232">
        <f t="shared" ref="E22:V22" si="6">E20/E21-100%</f>
        <v>-0.12429436942991257</v>
      </c>
      <c r="F22" s="232">
        <f t="shared" si="6"/>
        <v>-6.8902295404271729E-4</v>
      </c>
      <c r="G22" s="232">
        <f t="shared" si="6"/>
        <v>-1</v>
      </c>
      <c r="H22" s="232">
        <f t="shared" si="6"/>
        <v>-4.0615831397659785E-2</v>
      </c>
      <c r="I22" s="232">
        <f t="shared" si="6"/>
        <v>0.98493276262553153</v>
      </c>
      <c r="J22" s="232">
        <f t="shared" si="6"/>
        <v>2.5006262667282675E-2</v>
      </c>
      <c r="K22" s="232">
        <f t="shared" si="6"/>
        <v>-6.6329020423772311E-2</v>
      </c>
      <c r="L22" s="232">
        <f t="shared" si="6"/>
        <v>-7.3698044108085226E-2</v>
      </c>
      <c r="M22" s="232">
        <f t="shared" si="6"/>
        <v>-0.10880569841302667</v>
      </c>
      <c r="N22" s="232">
        <f t="shared" si="6"/>
        <v>0.98493276262553153</v>
      </c>
      <c r="O22" s="232">
        <f t="shared" si="6"/>
        <v>0.48869957196914848</v>
      </c>
      <c r="P22" s="232">
        <f t="shared" si="6"/>
        <v>-0.31290788986039286</v>
      </c>
      <c r="Q22" s="232"/>
      <c r="R22" s="232">
        <f t="shared" si="6"/>
        <v>6.4079952968841836E-2</v>
      </c>
      <c r="S22" s="232">
        <f t="shared" si="6"/>
        <v>-0.33835574579148953</v>
      </c>
      <c r="T22" s="232">
        <f t="shared" si="6"/>
        <v>0.39220978489707403</v>
      </c>
      <c r="U22" s="232">
        <f t="shared" si="6"/>
        <v>-8.6246469618936228E-2</v>
      </c>
      <c r="V22" s="232">
        <f t="shared" si="6"/>
        <v>0.14515351689934519</v>
      </c>
      <c r="W22" s="224"/>
      <c r="X22" s="233"/>
      <c r="Y22" s="233"/>
      <c r="Z22" s="233"/>
    </row>
    <row r="23" spans="1:26" ht="21" customHeight="1">
      <c r="A23" s="234" t="s">
        <v>112</v>
      </c>
      <c r="B23" s="235"/>
      <c r="C23" s="236"/>
      <c r="D23" s="237">
        <v>1972</v>
      </c>
      <c r="E23" s="238">
        <v>34</v>
      </c>
      <c r="F23" s="238">
        <v>290</v>
      </c>
      <c r="G23" s="238">
        <v>2</v>
      </c>
      <c r="H23" s="239">
        <v>30</v>
      </c>
      <c r="I23" s="238">
        <v>1</v>
      </c>
      <c r="J23" s="238">
        <v>61</v>
      </c>
      <c r="K23" s="239">
        <v>844</v>
      </c>
      <c r="L23" s="239">
        <v>105</v>
      </c>
      <c r="M23" s="238">
        <v>98</v>
      </c>
      <c r="N23" s="238">
        <v>1</v>
      </c>
      <c r="O23" s="238">
        <v>4</v>
      </c>
      <c r="P23" s="238">
        <v>39</v>
      </c>
      <c r="Q23" s="238">
        <v>0</v>
      </c>
      <c r="R23" s="238">
        <v>14</v>
      </c>
      <c r="S23" s="238">
        <v>15</v>
      </c>
      <c r="T23" s="240">
        <v>144</v>
      </c>
      <c r="U23" s="240">
        <v>290</v>
      </c>
      <c r="V23" s="241">
        <v>13</v>
      </c>
      <c r="W23" s="242"/>
      <c r="X23" s="198"/>
    </row>
    <row r="24" spans="1:26" ht="20.25" customHeight="1">
      <c r="A24" s="225" t="s">
        <v>113</v>
      </c>
      <c r="B24" s="226"/>
      <c r="C24" s="227"/>
      <c r="D24" s="228">
        <v>1104.9567739468605</v>
      </c>
      <c r="E24" s="228">
        <v>19.876989937235958</v>
      </c>
      <c r="F24" s="228">
        <v>157.99658668059351</v>
      </c>
      <c r="G24" s="228">
        <v>1.0193328172941516</v>
      </c>
      <c r="H24" s="228">
        <v>11.722327398882745</v>
      </c>
      <c r="I24" s="228">
        <v>1.0193328172941516</v>
      </c>
      <c r="J24" s="228">
        <v>21.405989163177185</v>
      </c>
      <c r="K24" s="228">
        <v>425.0617848116612</v>
      </c>
      <c r="L24" s="228">
        <v>75.430628479767222</v>
      </c>
      <c r="M24" s="228">
        <v>55.043972133884189</v>
      </c>
      <c r="N24" s="228">
        <v>1.5289992259412275</v>
      </c>
      <c r="O24" s="228">
        <v>2.0386656345883032</v>
      </c>
      <c r="P24" s="228">
        <v>16.818991485353504</v>
      </c>
      <c r="Q24" s="228">
        <v>29.782016348773841</v>
      </c>
      <c r="R24" s="228">
        <v>595.6403269754768</v>
      </c>
      <c r="S24" s="228">
        <v>3.5676648605295305</v>
      </c>
      <c r="T24" s="228">
        <v>95.307618417003169</v>
      </c>
      <c r="U24" s="229">
        <v>206.92456191071278</v>
      </c>
      <c r="V24" s="228">
        <v>10.193328172941516</v>
      </c>
      <c r="W24" s="224"/>
      <c r="X24" s="233"/>
    </row>
    <row r="25" spans="1:26" ht="12.75" customHeight="1">
      <c r="A25" s="243"/>
      <c r="B25" s="243"/>
      <c r="C25" s="244"/>
    </row>
    <row r="26" spans="1:26" ht="18.75" customHeight="1">
      <c r="B26" t="s">
        <v>114</v>
      </c>
    </row>
    <row r="27" spans="1:26" ht="19.5" customHeight="1">
      <c r="A27" t="s">
        <v>105</v>
      </c>
      <c r="B27" t="s">
        <v>115</v>
      </c>
      <c r="D27" s="245"/>
      <c r="E27" s="245"/>
      <c r="F27" s="246"/>
      <c r="G27" s="246"/>
      <c r="H27" s="246"/>
      <c r="I27" s="246"/>
      <c r="J27" s="246"/>
      <c r="K27" s="246"/>
    </row>
    <row r="28" spans="1:26" ht="27" customHeight="1">
      <c r="A28" t="s">
        <v>116</v>
      </c>
      <c r="B28" s="247" t="s">
        <v>117</v>
      </c>
      <c r="C28" s="248"/>
      <c r="D28" s="248"/>
      <c r="E28" s="248"/>
      <c r="F28" s="248"/>
    </row>
    <row r="29" spans="1:26" ht="12.75" customHeight="1">
      <c r="B29" s="249" t="s">
        <v>118</v>
      </c>
      <c r="C29" s="250">
        <v>3159</v>
      </c>
    </row>
    <row r="30" spans="1:26" ht="12.75" customHeight="1"/>
    <row r="31" spans="1:26" ht="12.75" customHeight="1"/>
    <row r="32" spans="1:26" ht="12.75" customHeight="1"/>
  </sheetData>
  <mergeCells count="14">
    <mergeCell ref="A24:C24"/>
    <mergeCell ref="B28:F28"/>
    <mergeCell ref="A19:C19"/>
    <mergeCell ref="W19:X19"/>
    <mergeCell ref="A20:C20"/>
    <mergeCell ref="A21:C21"/>
    <mergeCell ref="A22:C22"/>
    <mergeCell ref="A23:C23"/>
    <mergeCell ref="A1:U1"/>
    <mergeCell ref="A2:U2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Zeros="0" workbookViewId="0">
      <selection activeCell="B4" sqref="B4:B5"/>
    </sheetView>
  </sheetViews>
  <sheetFormatPr defaultRowHeight="12.75"/>
  <cols>
    <col min="1" max="1" width="5.28515625" customWidth="1"/>
    <col min="2" max="2" width="20" customWidth="1"/>
  </cols>
  <sheetData>
    <row r="1" spans="1:25" ht="27" customHeight="1">
      <c r="A1" s="166" t="s">
        <v>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25" ht="21" customHeight="1">
      <c r="A2" s="167" t="s">
        <v>60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1:25" ht="21" customHeight="1" thickBot="1">
      <c r="A3" s="169"/>
      <c r="B3" s="168" t="s">
        <v>61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5" ht="122.25" customHeight="1" thickBot="1">
      <c r="A4" s="170" t="s">
        <v>62</v>
      </c>
      <c r="B4" s="171" t="s">
        <v>63</v>
      </c>
      <c r="C4" s="172" t="s">
        <v>119</v>
      </c>
      <c r="D4" s="173" t="s">
        <v>65</v>
      </c>
      <c r="E4" s="174" t="s">
        <v>66</v>
      </c>
      <c r="F4" s="174" t="s">
        <v>67</v>
      </c>
      <c r="G4" s="174" t="s">
        <v>68</v>
      </c>
      <c r="H4" s="174" t="s">
        <v>69</v>
      </c>
      <c r="I4" s="174" t="s">
        <v>70</v>
      </c>
      <c r="J4" s="174" t="s">
        <v>71</v>
      </c>
      <c r="K4" s="174" t="s">
        <v>72</v>
      </c>
      <c r="L4" s="174" t="s">
        <v>73</v>
      </c>
      <c r="M4" s="174" t="s">
        <v>74</v>
      </c>
      <c r="N4" s="174" t="s">
        <v>75</v>
      </c>
      <c r="O4" s="174" t="s">
        <v>76</v>
      </c>
      <c r="P4" s="174" t="s">
        <v>77</v>
      </c>
      <c r="Q4" s="174" t="s">
        <v>78</v>
      </c>
      <c r="R4" s="174" t="s">
        <v>79</v>
      </c>
      <c r="S4" s="174" t="s">
        <v>80</v>
      </c>
      <c r="T4" s="175" t="s">
        <v>81</v>
      </c>
      <c r="U4" s="251" t="s">
        <v>82</v>
      </c>
      <c r="V4" s="252" t="s">
        <v>83</v>
      </c>
    </row>
    <row r="5" spans="1:25" ht="24.75" customHeight="1">
      <c r="A5" s="170"/>
      <c r="B5" s="171"/>
      <c r="C5" s="172"/>
      <c r="D5" s="173"/>
      <c r="E5" s="180" t="s">
        <v>85</v>
      </c>
      <c r="F5" s="180" t="s">
        <v>86</v>
      </c>
      <c r="G5" s="180" t="s">
        <v>87</v>
      </c>
      <c r="H5" s="180" t="s">
        <v>88</v>
      </c>
      <c r="I5" s="180" t="s">
        <v>89</v>
      </c>
      <c r="J5" s="180" t="s">
        <v>90</v>
      </c>
      <c r="K5" s="181" t="s">
        <v>91</v>
      </c>
      <c r="L5" s="180" t="s">
        <v>92</v>
      </c>
      <c r="M5" s="180" t="s">
        <v>93</v>
      </c>
      <c r="N5" s="180" t="s">
        <v>94</v>
      </c>
      <c r="O5" s="180" t="s">
        <v>95</v>
      </c>
      <c r="P5" s="180" t="s">
        <v>96</v>
      </c>
      <c r="Q5" s="180" t="s">
        <v>97</v>
      </c>
      <c r="R5" s="180" t="s">
        <v>98</v>
      </c>
      <c r="S5" s="180" t="s">
        <v>99</v>
      </c>
      <c r="T5" s="182" t="s">
        <v>100</v>
      </c>
      <c r="U5" s="253" t="s">
        <v>101</v>
      </c>
      <c r="V5" s="185" t="s">
        <v>102</v>
      </c>
      <c r="Y5" t="s">
        <v>120</v>
      </c>
    </row>
    <row r="6" spans="1:25" ht="18.75" customHeight="1">
      <c r="A6" s="187">
        <v>1</v>
      </c>
      <c r="B6" s="254" t="s">
        <v>33</v>
      </c>
      <c r="C6" s="189">
        <v>33083.5</v>
      </c>
      <c r="D6" s="255">
        <f>'[5]11м'!D6*100000/'[5]11м'!$C6*1.093</f>
        <v>925.05327429080967</v>
      </c>
      <c r="E6" s="255">
        <f>'[5]11м'!E6*100000/'[5]11м'!$C6*1.093</f>
        <v>9.9112850816872449</v>
      </c>
      <c r="F6" s="255">
        <f>'[5]11м'!F6*100000/'[5]11м'!$C6*1.093</f>
        <v>168.49184638868317</v>
      </c>
      <c r="G6" s="255">
        <f>'[5]11м'!G6*100000/'[5]11м'!$C6*1.093</f>
        <v>0</v>
      </c>
      <c r="H6" s="255">
        <f>'[5]11м'!H6*100000/'[5]11м'!$C6*1.093</f>
        <v>23.126331857270237</v>
      </c>
      <c r="I6" s="255">
        <f>'[5]11м'!I6*100000/'[5]11м'!$C6*1.093</f>
        <v>0</v>
      </c>
      <c r="J6" s="255">
        <f>'[5]11м'!J6*100000/'[5]11м'!$C6*1.093</f>
        <v>9.9112850816872449</v>
      </c>
      <c r="K6" s="255">
        <f>'[5]11м'!K6*100000/'[5]11м'!$C6*1.093</f>
        <v>485.65296900267504</v>
      </c>
      <c r="L6" s="255">
        <f>'[5]11м'!L6*100000/'[5]11м'!$C6*1.093</f>
        <v>33.037616938957484</v>
      </c>
      <c r="M6" s="255">
        <f>'[5]11м'!M6*100000/'[5]11м'!$C6*1.093</f>
        <v>33.037616938957484</v>
      </c>
      <c r="N6" s="255">
        <f>'[5]11м'!N6*100000/'[5]11м'!$C6*1.093</f>
        <v>0</v>
      </c>
      <c r="O6" s="255">
        <f>'[5]11м'!O6*100000/'[5]11м'!$C6*1.093</f>
        <v>3.3037616938957486</v>
      </c>
      <c r="P6" s="255">
        <f>'[5]11м'!P6*100000/'[5]11м'!$C6*1.093</f>
        <v>9.9112850816872449</v>
      </c>
      <c r="Q6" s="255">
        <f>'[5]11м'!Q6*109300/'[5]11м (2)'!Y6</f>
        <v>0</v>
      </c>
      <c r="R6" s="255">
        <f>'[5]11м'!R6*100000/Y6*1.093</f>
        <v>0</v>
      </c>
      <c r="S6" s="255">
        <f>'[5]11м'!S6*100000/'[5]11м'!$C6*1.093</f>
        <v>0</v>
      </c>
      <c r="T6" s="255">
        <f>'[5]11м'!T6*100000/'[5]11м'!$C6*1.093</f>
        <v>42.948902020644731</v>
      </c>
      <c r="U6" s="256">
        <f>'[5]11м'!U6*100000/'[5]11м'!$C6*1.093</f>
        <v>105.72037420466395</v>
      </c>
      <c r="V6" s="257">
        <f>'[5]11м'!V6*100000/'[5]11м'!$C6*1.093</f>
        <v>3.3037616938957486</v>
      </c>
      <c r="Y6" s="258">
        <v>368</v>
      </c>
    </row>
    <row r="7" spans="1:25" ht="18.75" customHeight="1">
      <c r="A7" s="187">
        <v>2</v>
      </c>
      <c r="B7" s="254" t="s">
        <v>34</v>
      </c>
      <c r="C7" s="189">
        <v>8400.5</v>
      </c>
      <c r="D7" s="255">
        <f>'[5]11м'!D7*100000/'[5]11м'!$C7*1.093</f>
        <v>1262.0796381167788</v>
      </c>
      <c r="E7" s="255">
        <f>'[5]11м'!E7*100000/'[5]11м'!$C7*1.093</f>
        <v>26.022260579727398</v>
      </c>
      <c r="F7" s="255">
        <f>'[5]11м'!F7*100000/'[5]11м'!$C7*1.093</f>
        <v>234.20034521754658</v>
      </c>
      <c r="G7" s="255">
        <f>'[5]11м'!G7*100000/'[5]11м'!$C7*1.093</f>
        <v>0</v>
      </c>
      <c r="H7" s="255">
        <f>'[5]11м'!H7*100000/'[5]11м'!$C7*1.093</f>
        <v>13.011130289863699</v>
      </c>
      <c r="I7" s="255">
        <f>'[5]11м'!I7*100000/'[5]11м'!$C7*1.093</f>
        <v>0</v>
      </c>
      <c r="J7" s="255">
        <f>'[5]11м'!J7*100000/'[5]11м'!$C7*1.093</f>
        <v>26.022260579727398</v>
      </c>
      <c r="K7" s="255">
        <f>'[5]11м'!K7*100000/'[5]11м'!$C7*1.093</f>
        <v>299.25599666686509</v>
      </c>
      <c r="L7" s="255">
        <f>'[5]11м'!L7*100000/'[5]11м'!$C7*1.093</f>
        <v>39.033390869591095</v>
      </c>
      <c r="M7" s="255">
        <f>'[5]11м'!M7*100000/'[5]11м'!$C7*1.093</f>
        <v>52.044521159454796</v>
      </c>
      <c r="N7" s="255">
        <f>'[5]11м'!N7*100000/'[5]11м'!$C7*1.093</f>
        <v>0</v>
      </c>
      <c r="O7" s="255">
        <f>'[5]11м'!O7*100000/'[5]11м'!$C7*1.093</f>
        <v>13.011130289863699</v>
      </c>
      <c r="P7" s="255">
        <f>'[5]11м'!P7*100000/'[5]11м'!$C7*1.093</f>
        <v>13.011130289863699</v>
      </c>
      <c r="Q7" s="255">
        <f>'[5]11м'!Q7*109300/'[5]11м (2)'!Y7</f>
        <v>0</v>
      </c>
      <c r="R7" s="255">
        <f>'[5]11м'!R7*100000/Y7*1.093</f>
        <v>1040.952380952381</v>
      </c>
      <c r="S7" s="255">
        <f>'[5]11м'!S7*100000/'[5]11м'!$C7*1.093</f>
        <v>13.011130289863699</v>
      </c>
      <c r="T7" s="255">
        <f>'[5]11м'!T7*100000/'[5]11м'!$C7*1.093</f>
        <v>364.31164811618351</v>
      </c>
      <c r="U7" s="256">
        <f>'[5]11м'!U7*100000/'[5]11м'!$C7*1.093</f>
        <v>156.13356347836438</v>
      </c>
      <c r="V7" s="257">
        <f>'[5]11м'!V7*100000/'[5]11м'!$C7*1.093</f>
        <v>26.022260579727398</v>
      </c>
      <c r="Y7" s="258">
        <v>105</v>
      </c>
    </row>
    <row r="8" spans="1:25" ht="18.75" customHeight="1">
      <c r="A8" s="187">
        <v>3</v>
      </c>
      <c r="B8" s="254" t="s">
        <v>35</v>
      </c>
      <c r="C8" s="189">
        <v>12335.5</v>
      </c>
      <c r="D8" s="255">
        <f>'[5]11м'!D8*100000/'[5]11м'!$C8*1.093</f>
        <v>1399.9756799481172</v>
      </c>
      <c r="E8" s="255">
        <f>'[5]11м'!E8*100000/'[5]11м'!$C8*1.093</f>
        <v>8.8606055692918808</v>
      </c>
      <c r="F8" s="255">
        <f>'[5]11м'!F8*100000/'[5]11м'!$C8*1.093</f>
        <v>177.2121113858376</v>
      </c>
      <c r="G8" s="255">
        <f>'[5]11м'!G8*100000/'[5]11м'!$C8*1.093</f>
        <v>0</v>
      </c>
      <c r="H8" s="255">
        <f>'[5]11м'!H8*100000/'[5]11м'!$C8*1.093</f>
        <v>53.163633415751285</v>
      </c>
      <c r="I8" s="255">
        <f>'[5]11м'!I8*100000/'[5]11м'!$C8*1.093</f>
        <v>0</v>
      </c>
      <c r="J8" s="255">
        <f>'[5]11м'!J8*100000/'[5]11м'!$C8*1.093</f>
        <v>97.466661262210692</v>
      </c>
      <c r="K8" s="255">
        <f>'[5]11м'!K8*100000/'[5]11м'!$C8*1.093</f>
        <v>558.21815086538845</v>
      </c>
      <c r="L8" s="255">
        <f>'[5]11м'!L8*100000/'[5]11м'!$C8*1.093</f>
        <v>62.024238985043169</v>
      </c>
      <c r="M8" s="255">
        <f>'[5]11м'!M8*100000/'[5]11м'!$C8*1.093</f>
        <v>79.745450123626924</v>
      </c>
      <c r="N8" s="255">
        <f>'[5]11м'!N8*100000/'[5]11м'!$C8*1.093</f>
        <v>0</v>
      </c>
      <c r="O8" s="255">
        <f>'[5]11м'!O8*100000/'[5]11м'!$C8*1.093</f>
        <v>0</v>
      </c>
      <c r="P8" s="255">
        <f>'[5]11м'!P8*100000/'[5]11м'!$C8*1.093</f>
        <v>35.442422277167523</v>
      </c>
      <c r="Q8" s="255">
        <f>'[5]11м'!Q8*109300/'[5]11м (2)'!Y8</f>
        <v>0</v>
      </c>
      <c r="R8" s="255">
        <f>'[5]11м'!R8*100000/Y8*1.093</f>
        <v>639.18128654970758</v>
      </c>
      <c r="S8" s="255">
        <f>'[5]11м'!S8*100000/'[5]11м'!$C8*1.093</f>
        <v>0</v>
      </c>
      <c r="T8" s="255">
        <f>'[5]11м'!T8*100000/'[5]11м'!$C8*1.093</f>
        <v>106.32726683150257</v>
      </c>
      <c r="U8" s="256">
        <f>'[5]11м'!U8*100000/'[5]11м'!$C8*1.093</f>
        <v>212.65453366300514</v>
      </c>
      <c r="V8" s="257">
        <f>'[5]11м'!V8*100000/'[5]11м'!$C8*1.093</f>
        <v>8.8606055692918808</v>
      </c>
      <c r="Y8" s="258">
        <v>171</v>
      </c>
    </row>
    <row r="9" spans="1:25" ht="18.75" customHeight="1">
      <c r="A9" s="187">
        <v>4</v>
      </c>
      <c r="B9" s="254" t="s">
        <v>36</v>
      </c>
      <c r="C9" s="189">
        <v>13798.5</v>
      </c>
      <c r="D9" s="255">
        <f>'[5]11м'!D9*100000/'[5]11м'!$C9*1.093</f>
        <v>1156.4880240605864</v>
      </c>
      <c r="E9" s="255">
        <f>'[5]11м'!E9*100000/'[5]11м'!$C9*1.093</f>
        <v>7.9211508497300436</v>
      </c>
      <c r="F9" s="255">
        <f>'[5]11м'!F9*100000/'[5]11м'!$C9*1.093</f>
        <v>237.63452549190129</v>
      </c>
      <c r="G9" s="255">
        <f>'[5]11м'!G9*100000/'[5]11м'!$C9*1.093</f>
        <v>0</v>
      </c>
      <c r="H9" s="255">
        <f>'[5]11м'!H9*100000/'[5]11м'!$C9*1.093</f>
        <v>23.763452549190131</v>
      </c>
      <c r="I9" s="255">
        <f>'[5]11м'!I9*100000/'[5]11м'!$C9*1.093</f>
        <v>7.9211508497300436</v>
      </c>
      <c r="J9" s="255">
        <f>'[5]11м'!J9*100000/'[5]11м'!$C9*1.093</f>
        <v>31.684603398920174</v>
      </c>
      <c r="K9" s="255">
        <f>'[5]11м'!K9*100000/'[5]11м'!$C9*1.093</f>
        <v>514.87480523245279</v>
      </c>
      <c r="L9" s="255">
        <f>'[5]11м'!L9*100000/'[5]11м'!$C9*1.093</f>
        <v>47.526905098380261</v>
      </c>
      <c r="M9" s="255">
        <f>'[5]11м'!M9*100000/'[5]11м'!$C9*1.093</f>
        <v>63.369206797840349</v>
      </c>
      <c r="N9" s="255">
        <f>'[5]11м'!N9*100000/'[5]11м'!$C9*1.093</f>
        <v>0</v>
      </c>
      <c r="O9" s="255">
        <f>'[5]11м'!O9*100000/'[5]11м'!$C9*1.093</f>
        <v>0</v>
      </c>
      <c r="P9" s="255">
        <f>'[5]11м'!P9*100000/'[5]11м'!$C9*1.093</f>
        <v>0</v>
      </c>
      <c r="Q9" s="255">
        <f>'[5]11м'!Q9*109300/'[5]11м (2)'!Y9</f>
        <v>0</v>
      </c>
      <c r="R9" s="255">
        <f>'[5]11м'!R9*100000/Y9*1.093</f>
        <v>0</v>
      </c>
      <c r="S9" s="255">
        <f>'[5]11м'!S9*100000/'[5]11м'!$C9*1.093</f>
        <v>7.9211508497300436</v>
      </c>
      <c r="T9" s="255">
        <f>'[5]11м'!T9*100000/'[5]11м'!$C9*1.093</f>
        <v>55.448055948110301</v>
      </c>
      <c r="U9" s="256">
        <f>'[5]11м'!U9*100000/'[5]11м'!$C9*1.093</f>
        <v>158.42301699460086</v>
      </c>
      <c r="V9" s="257">
        <f>'[5]11м'!V9*100000/'[5]11м'!$C9*1.093</f>
        <v>7.9211508497300436</v>
      </c>
      <c r="Y9" s="258">
        <v>190</v>
      </c>
    </row>
    <row r="10" spans="1:25" ht="18.75" customHeight="1">
      <c r="A10" s="195">
        <v>5</v>
      </c>
      <c r="B10" s="254" t="s">
        <v>37</v>
      </c>
      <c r="C10" s="189">
        <v>14358</v>
      </c>
      <c r="D10" s="255">
        <f>'[5]11м'!D10*100000/'[5]11м'!$C10*1.093</f>
        <v>943.94762501741195</v>
      </c>
      <c r="E10" s="255">
        <f>'[5]11м'!E10*100000/'[5]11м'!$C10*1.093</f>
        <v>0</v>
      </c>
      <c r="F10" s="255">
        <f>'[5]11м'!F10*100000/'[5]11м'!$C10*1.093</f>
        <v>76.124808469146117</v>
      </c>
      <c r="G10" s="255">
        <f>'[5]11м'!G10*100000/'[5]11м'!$C10*1.093</f>
        <v>0</v>
      </c>
      <c r="H10" s="255">
        <f>'[5]11м'!H10*100000/'[5]11м'!$C10*1.093</f>
        <v>7.6124808469146119</v>
      </c>
      <c r="I10" s="255">
        <f>'[5]11м'!I10*100000/'[5]11м'!$C10*1.093</f>
        <v>0</v>
      </c>
      <c r="J10" s="255">
        <f>'[5]11м'!J10*100000/'[5]11м'!$C10*1.093</f>
        <v>197.92450201977991</v>
      </c>
      <c r="K10" s="255">
        <f>'[5]11м'!K10*100000/'[5]11м'!$C10*1.093</f>
        <v>296.88675302966988</v>
      </c>
      <c r="L10" s="255">
        <f>'[5]11м'!L10*100000/'[5]11м'!$C10*1.093</f>
        <v>45.674885081487673</v>
      </c>
      <c r="M10" s="255">
        <f>'[5]11м'!M10*100000/'[5]11м'!$C10*1.093</f>
        <v>45.674885081487673</v>
      </c>
      <c r="N10" s="255">
        <f>'[5]11м'!N10*100000/'[5]11м'!$C10*1.093</f>
        <v>0</v>
      </c>
      <c r="O10" s="255">
        <f>'[5]11м'!O10*100000/'[5]11м'!$C10*1.093</f>
        <v>0</v>
      </c>
      <c r="P10" s="255">
        <f>'[5]11м'!P10*100000/'[5]11м'!$C10*1.093</f>
        <v>7.6124808469146119</v>
      </c>
      <c r="Q10" s="255">
        <f>'[5]11м'!Q10*109300/'[5]11м (2)'!Y10</f>
        <v>581.38297872340422</v>
      </c>
      <c r="R10" s="255">
        <f>'[5]11м'!R10*100000/Y10*1.093</f>
        <v>0</v>
      </c>
      <c r="S10" s="255">
        <f>'[5]11м'!S10*100000/'[5]11м'!$C10*1.093</f>
        <v>0</v>
      </c>
      <c r="T10" s="255">
        <f>'[5]11м'!T10*100000/'[5]11м'!$C10*1.093</f>
        <v>83.737289316060739</v>
      </c>
      <c r="U10" s="256">
        <f>'[5]11м'!U10*100000/'[5]11м'!$C10*1.093</f>
        <v>175.08705947903607</v>
      </c>
      <c r="V10" s="257">
        <f>'[5]11м'!V10*100000/'[5]11м'!$C10*1.093</f>
        <v>0</v>
      </c>
      <c r="Y10" s="258">
        <v>188</v>
      </c>
    </row>
    <row r="11" spans="1:25" ht="18.75" customHeight="1">
      <c r="A11" s="187">
        <v>6</v>
      </c>
      <c r="B11" s="254" t="s">
        <v>38</v>
      </c>
      <c r="C11" s="189">
        <v>11543</v>
      </c>
      <c r="D11" s="255">
        <f>'[5]11м'!D11*100000/'[5]11м'!$C11*1.093</f>
        <v>748.04643506887282</v>
      </c>
      <c r="E11" s="255">
        <f>'[5]11м'!E11*100000/'[5]11м'!$C11*1.093</f>
        <v>18.937884432123361</v>
      </c>
      <c r="F11" s="255">
        <f>'[5]11м'!F11*100000/'[5]11м'!$C11*1.093</f>
        <v>37.875768864246723</v>
      </c>
      <c r="G11" s="255">
        <f>'[5]11м'!G11*100000/'[5]11м'!$C11*1.093</f>
        <v>0</v>
      </c>
      <c r="H11" s="255">
        <f>'[5]11м'!H11*100000/'[5]11м'!$C11*1.093</f>
        <v>28.406826648185046</v>
      </c>
      <c r="I11" s="255">
        <f>'[5]11м'!I11*100000/'[5]11м'!$C11*1.093</f>
        <v>0</v>
      </c>
      <c r="J11" s="255">
        <f>'[5]11м'!J11*100000/'[5]11м'!$C11*1.093</f>
        <v>28.406826648185046</v>
      </c>
      <c r="K11" s="255">
        <f>'[5]11м'!K11*100000/'[5]11м'!$C11*1.093</f>
        <v>378.75768864246731</v>
      </c>
      <c r="L11" s="255">
        <f>'[5]11м'!L11*100000/'[5]11м'!$C11*1.093</f>
        <v>9.4689422160616807</v>
      </c>
      <c r="M11" s="255">
        <f>'[5]11м'!M11*100000/'[5]11м'!$C11*1.093</f>
        <v>37.875768864246723</v>
      </c>
      <c r="N11" s="255">
        <f>'[5]11м'!N11*100000/'[5]11м'!$C11*1.093</f>
        <v>0</v>
      </c>
      <c r="O11" s="255">
        <f>'[5]11м'!O11*100000/'[5]11м'!$C11*1.093</f>
        <v>0</v>
      </c>
      <c r="P11" s="255">
        <f>'[5]11м'!P11*100000/'[5]11м'!$C11*1.093</f>
        <v>9.4689422160616807</v>
      </c>
      <c r="Q11" s="255">
        <f>'[5]11м'!Q11*109300/'[5]11м (2)'!Y11</f>
        <v>0</v>
      </c>
      <c r="R11" s="255">
        <f>'[5]11м'!R11*100000/Y11*1.093</f>
        <v>1360.5809128630706</v>
      </c>
      <c r="S11" s="255">
        <f>'[5]11м'!S11*100000/'[5]11м'!$C11*1.093</f>
        <v>9.4689422160616807</v>
      </c>
      <c r="T11" s="255">
        <f>'[5]11м'!T11*100000/'[5]11м'!$C11*1.093</f>
        <v>9.4689422160616807</v>
      </c>
      <c r="U11" s="256">
        <f>'[5]11м'!U11*100000/'[5]11м'!$C11*1.093</f>
        <v>151.50307545698689</v>
      </c>
      <c r="V11" s="257">
        <f>'[5]11м'!V11*100000/'[5]11м'!$C11*1.093</f>
        <v>9.4689422160616807</v>
      </c>
      <c r="Y11" s="258">
        <v>241</v>
      </c>
    </row>
    <row r="12" spans="1:25" ht="18.75" customHeight="1">
      <c r="A12" s="187">
        <v>7</v>
      </c>
      <c r="B12" s="254" t="s">
        <v>39</v>
      </c>
      <c r="C12" s="189">
        <v>19175.5</v>
      </c>
      <c r="D12" s="255">
        <f>'[5]11м'!D12*100000/'[5]11м'!$C12*1.093</f>
        <v>598.49808349195587</v>
      </c>
      <c r="E12" s="255">
        <f>'[5]11м'!E12*100000/'[5]11м'!$C12*1.093</f>
        <v>11.399963495084874</v>
      </c>
      <c r="F12" s="255">
        <f>'[5]11м'!F12*100000/'[5]11м'!$C12*1.093</f>
        <v>74.099762718051679</v>
      </c>
      <c r="G12" s="255">
        <f>'[5]11м'!G12*100000/'[5]11м'!$C12*1.093</f>
        <v>0</v>
      </c>
      <c r="H12" s="255">
        <f>'[5]11м'!H12*100000/'[5]11м'!$C12*1.093</f>
        <v>0</v>
      </c>
      <c r="I12" s="255">
        <f>'[5]11м'!I12*100000/'[5]11м'!$C12*1.093</f>
        <v>5.699981747542437</v>
      </c>
      <c r="J12" s="255">
        <f>'[5]11м'!J12*100000/'[5]11м'!$C12*1.093</f>
        <v>11.399963495084874</v>
      </c>
      <c r="K12" s="255">
        <f>'[5]11м'!K12*100000/'[5]11м'!$C12*1.093</f>
        <v>239.39923339678236</v>
      </c>
      <c r="L12" s="255">
        <f>'[5]11м'!L12*100000/'[5]11м'!$C12*1.093</f>
        <v>56.999817475424365</v>
      </c>
      <c r="M12" s="255">
        <f>'[5]11м'!M12*100000/'[5]11м'!$C12*1.093</f>
        <v>28.499908737712182</v>
      </c>
      <c r="N12" s="255">
        <f>'[5]11м'!N12*100000/'[5]11м'!$C12*1.093</f>
        <v>0</v>
      </c>
      <c r="O12" s="255">
        <f>'[5]11м'!O12*100000/'[5]11м'!$C12*1.093</f>
        <v>0</v>
      </c>
      <c r="P12" s="255">
        <f>'[5]11м'!P12*100000/'[5]11м'!$C12*1.093</f>
        <v>22.799926990169748</v>
      </c>
      <c r="Q12" s="255">
        <f>'[5]11м'!Q12*109300/'[5]11м (2)'!Y12</f>
        <v>0</v>
      </c>
      <c r="R12" s="255">
        <f>'[5]11м'!R12*100000/Y12*1.093</f>
        <v>531.87347931873478</v>
      </c>
      <c r="S12" s="255">
        <f>'[5]11м'!S12*100000/'[5]11м'!$C12*1.093</f>
        <v>11.399963495084874</v>
      </c>
      <c r="T12" s="255">
        <f>'[5]11м'!T12*100000/'[5]11м'!$C12*1.093</f>
        <v>22.799926990169748</v>
      </c>
      <c r="U12" s="256">
        <f>'[5]11м'!U12*100000/'[5]11м'!$C12*1.093</f>
        <v>102.59967145576385</v>
      </c>
      <c r="V12" s="257">
        <f>'[5]11м'!V12*100000/'[5]11м'!$C12*1.093</f>
        <v>5.699981747542437</v>
      </c>
      <c r="Y12" s="258">
        <v>411</v>
      </c>
    </row>
    <row r="13" spans="1:25" ht="18.75" customHeight="1">
      <c r="A13" s="196">
        <v>8</v>
      </c>
      <c r="B13" s="254" t="s">
        <v>40</v>
      </c>
      <c r="C13" s="189">
        <v>14748.5</v>
      </c>
      <c r="D13" s="255">
        <f>'[5]11м'!D13*100000/'[5]11м'!$C13*1.093</f>
        <v>970.83093195918218</v>
      </c>
      <c r="E13" s="255">
        <f>'[5]11м'!E13*100000/'[5]11м'!$C13*1.093</f>
        <v>0</v>
      </c>
      <c r="F13" s="255">
        <f>'[5]11м'!F13*100000/'[5]11м'!$C13*1.093</f>
        <v>125.9856934603519</v>
      </c>
      <c r="G13" s="255">
        <f>'[5]11м'!G13*100000/'[5]11м'!$C13*1.093</f>
        <v>0</v>
      </c>
      <c r="H13" s="255">
        <f>'[5]11м'!H13*100000/'[5]11м'!$C13*1.093</f>
        <v>7.4109231447265822</v>
      </c>
      <c r="I13" s="255">
        <f>'[5]11м'!I13*100000/'[5]11м'!$C13*1.093</f>
        <v>0</v>
      </c>
      <c r="J13" s="255">
        <f>'[5]11м'!J13*100000/'[5]11м'!$C13*1.093</f>
        <v>14.821846289453164</v>
      </c>
      <c r="K13" s="255">
        <f>'[5]11м'!K13*100000/'[5]11м'!$C13*1.093</f>
        <v>303.84784893378992</v>
      </c>
      <c r="L13" s="255">
        <f>'[5]11м'!L13*100000/'[5]11м'!$C13*1.093</f>
        <v>44.465538868359488</v>
      </c>
      <c r="M13" s="255">
        <f>'[5]11м'!M13*100000/'[5]11м'!$C13*1.093</f>
        <v>59.287385157812658</v>
      </c>
      <c r="N13" s="255">
        <f>'[5]11м'!N13*100000/'[5]11м'!$C13*1.093</f>
        <v>0</v>
      </c>
      <c r="O13" s="255">
        <f>'[5]11м'!O13*100000/'[5]11м'!$C13*1.093</f>
        <v>7.4109231447265822</v>
      </c>
      <c r="P13" s="255">
        <f>'[5]11м'!P13*100000/'[5]11м'!$C13*1.093</f>
        <v>14.821846289453164</v>
      </c>
      <c r="Q13" s="255">
        <f>'[5]11м'!Q13*109300/'[5]11м (2)'!Y13</f>
        <v>0</v>
      </c>
      <c r="R13" s="255">
        <f>'[5]11м'!R13*100000/Y13*1.093</f>
        <v>0</v>
      </c>
      <c r="S13" s="255">
        <f>'[5]11м'!S13*100000/'[5]11м'!$C13*1.093</f>
        <v>7.4109231447265822</v>
      </c>
      <c r="T13" s="255">
        <f>'[5]11м'!T13*100000/'[5]11м'!$C13*1.093</f>
        <v>229.73861748652405</v>
      </c>
      <c r="U13" s="256">
        <f>'[5]11м'!U13*100000/'[5]11м'!$C13*1.093</f>
        <v>155.62938603925824</v>
      </c>
      <c r="V13" s="257">
        <f>'[5]11м'!V13*100000/'[5]11м'!$C13*1.093</f>
        <v>0</v>
      </c>
      <c r="Y13" s="258">
        <v>223</v>
      </c>
    </row>
    <row r="14" spans="1:25" ht="18.75" customHeight="1">
      <c r="A14" s="187">
        <v>9</v>
      </c>
      <c r="B14" s="254" t="s">
        <v>41</v>
      </c>
      <c r="C14" s="189">
        <v>16419</v>
      </c>
      <c r="D14" s="255">
        <f>'[5]11м'!D14*100000/'[5]11м'!$C14*1.093</f>
        <v>1291.4428406114866</v>
      </c>
      <c r="E14" s="255">
        <f>'[5]11м'!E14*100000/'[5]11м'!$C14*1.093</f>
        <v>13.313843717644191</v>
      </c>
      <c r="F14" s="255">
        <f>'[5]11м'!F14*100000/'[5]11м'!$C14*1.093</f>
        <v>119.82459345879772</v>
      </c>
      <c r="G14" s="255">
        <f>'[5]11м'!G14*100000/'[5]11м'!$C14*1.093</f>
        <v>0</v>
      </c>
      <c r="H14" s="255">
        <f>'[5]11м'!H14*100000/'[5]11м'!$C14*1.093</f>
        <v>0</v>
      </c>
      <c r="I14" s="255">
        <f>'[5]11м'!I14*100000/'[5]11м'!$C14*1.093</f>
        <v>0</v>
      </c>
      <c r="J14" s="255">
        <f>'[5]11м'!J14*100000/'[5]11м'!$C14*1.093</f>
        <v>19.970765576466292</v>
      </c>
      <c r="K14" s="255">
        <f>'[5]11м'!K14*100000/'[5]11м'!$C14*1.093</f>
        <v>485.95529569401305</v>
      </c>
      <c r="L14" s="255">
        <f>'[5]11м'!L14*100000/'[5]11м'!$C14*1.093</f>
        <v>106.51074974115353</v>
      </c>
      <c r="M14" s="255">
        <f>'[5]11м'!M14*100000/'[5]11м'!$C14*1.093</f>
        <v>33.284609294110481</v>
      </c>
      <c r="N14" s="255">
        <f>'[5]11м'!N14*100000/'[5]11м'!$C14*1.093</f>
        <v>0</v>
      </c>
      <c r="O14" s="255">
        <f>'[5]11м'!O14*100000/'[5]11м'!$C14*1.093</f>
        <v>13.313843717644191</v>
      </c>
      <c r="P14" s="255">
        <f>'[5]11м'!P14*100000/'[5]11м'!$C14*1.093</f>
        <v>13.313843717644191</v>
      </c>
      <c r="Q14" s="255">
        <f>'[5]11м'!Q14*109300/'[5]11м (2)'!Y14</f>
        <v>0</v>
      </c>
      <c r="R14" s="255">
        <f>'[5]11м'!R14*100000/Y14*1.093</f>
        <v>487.94642857142856</v>
      </c>
      <c r="S14" s="255">
        <f>'[5]11м'!S14*100000/'[5]11м'!$C14*1.093</f>
        <v>6.6569218588220957</v>
      </c>
      <c r="T14" s="255">
        <f>'[5]11м'!T14*100000/'[5]11м'!$C14*1.093</f>
        <v>259.61995249406175</v>
      </c>
      <c r="U14" s="256">
        <f>'[5]11м'!U14*100000/'[5]11м'!$C14*1.093</f>
        <v>213.02149948230706</v>
      </c>
      <c r="V14" s="257">
        <f>'[5]11м'!V14*100000/'[5]11м'!$C14*1.093</f>
        <v>0</v>
      </c>
      <c r="Y14" s="258">
        <v>224</v>
      </c>
    </row>
    <row r="15" spans="1:25" ht="18.75" customHeight="1">
      <c r="A15" s="187">
        <v>10</v>
      </c>
      <c r="B15" s="259" t="s">
        <v>42</v>
      </c>
      <c r="C15" s="189">
        <v>10272.5</v>
      </c>
      <c r="D15" s="255">
        <f>'[5]11м'!D15*100000/'[5]11м'!$C15*1.093</f>
        <v>936.32513993672421</v>
      </c>
      <c r="E15" s="255">
        <f>'[5]11м'!E15*100000/'[5]11м'!$C15*1.093</f>
        <v>10.640058408371866</v>
      </c>
      <c r="F15" s="255">
        <f>'[5]11м'!F15*100000/'[5]11м'!$C15*1.093</f>
        <v>148.96081771720614</v>
      </c>
      <c r="G15" s="255">
        <f>'[5]11м'!G15*100000/'[5]11м'!$C15*1.093</f>
        <v>0</v>
      </c>
      <c r="H15" s="255">
        <f>'[5]11м'!H15*100000/'[5]11м'!$C15*1.093</f>
        <v>10.640058408371866</v>
      </c>
      <c r="I15" s="255">
        <f>'[5]11м'!I15*100000/'[5]11м'!$C15*1.093</f>
        <v>0</v>
      </c>
      <c r="J15" s="255">
        <f>'[5]11м'!J15*100000/'[5]11м'!$C15*1.093</f>
        <v>10.640058408371866</v>
      </c>
      <c r="K15" s="255">
        <f>'[5]11м'!K15*100000/'[5]11м'!$C15*1.093</f>
        <v>478.80262837673394</v>
      </c>
      <c r="L15" s="255">
        <f>'[5]11м'!L15*100000/'[5]11м'!$C15*1.093</f>
        <v>31.920175225115599</v>
      </c>
      <c r="M15" s="255">
        <f>'[5]11м'!M15*100000/'[5]11м'!$C15*1.093</f>
        <v>42.560233633487464</v>
      </c>
      <c r="N15" s="255">
        <f>'[5]11м'!N15*100000/'[5]11м'!$C15*1.093</f>
        <v>0</v>
      </c>
      <c r="O15" s="255">
        <f>'[5]11м'!O15*100000/'[5]11м'!$C15*1.093</f>
        <v>0</v>
      </c>
      <c r="P15" s="255">
        <f>'[5]11м'!P15*100000/'[5]11м'!$C15*1.093</f>
        <v>0</v>
      </c>
      <c r="Q15" s="255">
        <f>'[5]11м'!Q15*109300/'[5]11м (2)'!Y15</f>
        <v>0</v>
      </c>
      <c r="R15" s="255">
        <f>'[5]11м'!R15*100000/Y15*1.093</f>
        <v>728.66666666666663</v>
      </c>
      <c r="S15" s="255">
        <f>'[5]11м'!S15*100000/'[5]11м'!$C15*1.093</f>
        <v>0</v>
      </c>
      <c r="T15" s="255">
        <f>'[5]11м'!T15*100000/'[5]11м'!$C15*1.093</f>
        <v>106.40058408371867</v>
      </c>
      <c r="U15" s="256">
        <f>'[5]11м'!U15*100000/'[5]11м'!$C15*1.093</f>
        <v>85.120467266974927</v>
      </c>
      <c r="V15" s="257">
        <f>'[5]11м'!V15*100000/'[5]11м'!$C15*1.093</f>
        <v>0</v>
      </c>
      <c r="Y15" s="258">
        <v>150</v>
      </c>
    </row>
    <row r="16" spans="1:25" ht="31.15" customHeight="1">
      <c r="A16" s="199" t="s">
        <v>103</v>
      </c>
      <c r="B16" s="200" t="s">
        <v>43</v>
      </c>
      <c r="C16" s="201">
        <v>154134.5</v>
      </c>
      <c r="D16" s="260">
        <f>'[5]11м'!D16*100000/'[5]11м'!$C16*1.093</f>
        <v>994.18754399566615</v>
      </c>
      <c r="E16" s="260">
        <f>'[5]11м'!E16*100000/'[5]11м'!$C16*1.093</f>
        <v>9.9276930213547256</v>
      </c>
      <c r="F16" s="260">
        <f>'[5]11м'!F16*100000/'[5]11м'!$C16*1.093</f>
        <v>138.2785813688694</v>
      </c>
      <c r="G16" s="260">
        <f>'[5]11м'!G16*100000/'[5]11м'!$C16*1.093</f>
        <v>0</v>
      </c>
      <c r="H16" s="260">
        <f>'[5]11м'!H16*100000/'[5]11м'!$C16*1.093</f>
        <v>16.30978139222562</v>
      </c>
      <c r="I16" s="260">
        <f>'[5]11м'!I16*100000/'[5]11м'!$C16*1.093</f>
        <v>1.4182418601935323</v>
      </c>
      <c r="J16" s="260">
        <f>'[5]11м'!J16*100000/'[5]11м'!$C16*1.093</f>
        <v>40.419893015515669</v>
      </c>
      <c r="K16" s="260">
        <f>'[5]11м'!K16*100000/'[5]11м'!$C16*1.093</f>
        <v>409.87189759593082</v>
      </c>
      <c r="L16" s="260">
        <f>'[5]11м'!L16*100000/'[5]11м'!$C16*1.093</f>
        <v>48.22022324658009</v>
      </c>
      <c r="M16" s="260">
        <f>'[5]11м'!M16*100000/'[5]11м'!$C16*1.093</f>
        <v>44.674618596096266</v>
      </c>
      <c r="N16" s="260">
        <f>'[5]11м'!N16*100000/'[5]11м'!$C16*1.093</f>
        <v>0</v>
      </c>
      <c r="O16" s="260">
        <f>'[5]11м'!O16*100000/'[5]11м'!$C16*1.093</f>
        <v>3.5456046504838303</v>
      </c>
      <c r="P16" s="260">
        <f>'[5]11м'!P16*100000/'[5]11м'!$C16*1.093</f>
        <v>12.764176741741789</v>
      </c>
      <c r="Q16" s="261">
        <f>'[5]11м'!Q16*109300/'[5]11м (2)'!Y16</f>
        <v>48.128577719066492</v>
      </c>
      <c r="R16" s="261">
        <f>'[5]11м'!R16*100000/Y16*1.093</f>
        <v>433.1571994715984</v>
      </c>
      <c r="S16" s="260">
        <f>'[5]11м'!S16*100000/'[5]11м'!$C16*1.093</f>
        <v>4.9638465106773628</v>
      </c>
      <c r="T16" s="260">
        <f>'[5]11м'!T16*100000/'[5]11м'!$C16*1.093</f>
        <v>110.62286509509552</v>
      </c>
      <c r="U16" s="262">
        <f>'[5]11м'!U16*100000/'[5]11м'!$C16*1.093</f>
        <v>146.0789115999338</v>
      </c>
      <c r="V16" s="263">
        <f>'[5]11м'!V16*100000/'[5]11м'!$C16*1.093</f>
        <v>4.9638465106773628</v>
      </c>
      <c r="Y16" s="258">
        <v>2271</v>
      </c>
    </row>
    <row r="17" spans="1:25" ht="18.75" customHeight="1">
      <c r="A17" s="187">
        <v>11</v>
      </c>
      <c r="B17" s="264" t="s">
        <v>104</v>
      </c>
      <c r="C17" s="65">
        <v>63490</v>
      </c>
      <c r="D17" s="255">
        <f>'[5]11м'!D17*100000/'[5]11м'!$C17*1.093</f>
        <v>898.63915577256262</v>
      </c>
      <c r="E17" s="255">
        <f>'[5]11м'!E17*100000/'[5]11м'!$C17*1.093</f>
        <v>27.544495196093873</v>
      </c>
      <c r="F17" s="255">
        <f>'[5]11м'!F17*100000/'[5]11м'!$C17*1.093</f>
        <v>166.9885021263191</v>
      </c>
      <c r="G17" s="255">
        <f>'[5]11м'!G17*100000/'[5]11м'!$C17*1.093</f>
        <v>0</v>
      </c>
      <c r="H17" s="255">
        <f>'[5]11м'!H17*100000/'[5]11м'!$C17*1.093</f>
        <v>10.329185698535202</v>
      </c>
      <c r="I17" s="255">
        <f>'[5]11м'!I17*100000/'[5]11м'!$C17*1.093</f>
        <v>0</v>
      </c>
      <c r="J17" s="255">
        <f>'[5]11м'!J17*100000/'[5]11м'!$C17*1.093</f>
        <v>10.329185698535202</v>
      </c>
      <c r="K17" s="255">
        <f>'[5]11м'!K17*100000/'[5]11м'!$C17*1.093</f>
        <v>371.85068514726726</v>
      </c>
      <c r="L17" s="255">
        <f>'[5]11м'!L17*100000/'[5]11м'!$C17*1.093</f>
        <v>51.645928492676006</v>
      </c>
      <c r="M17" s="255">
        <f>'[5]11м'!M17*100000/'[5]11м'!$C17*1.093</f>
        <v>43.038273743896674</v>
      </c>
      <c r="N17" s="255">
        <f>'[5]11м'!N17*100000/'[5]11м'!$C17*1.093</f>
        <v>3.4430618995117341</v>
      </c>
      <c r="O17" s="255">
        <f>'[5]11м'!O17*100000/'[5]11м'!$C17*1.093</f>
        <v>1.7215309497558671</v>
      </c>
      <c r="P17" s="255">
        <f>'[5]11м'!P17*100000/'[5]11м'!$C17*1.093</f>
        <v>15.493778547802805</v>
      </c>
      <c r="Q17" s="255">
        <f>'[5]11м'!Q17*109300/'[5]11м (2)'!Y17</f>
        <v>0</v>
      </c>
      <c r="R17" s="255">
        <f>'[5]11м'!R17*100000/Y17*1.093</f>
        <v>492.34234234234231</v>
      </c>
      <c r="S17" s="255">
        <f>'[5]11м'!S17*100000/'[5]11м'!$C17*1.093</f>
        <v>5.164592849267601</v>
      </c>
      <c r="T17" s="255">
        <f>'[5]11м'!T17*100000/'[5]11м'!$C17*1.093</f>
        <v>79.190423688769883</v>
      </c>
      <c r="U17" s="256">
        <f>'[5]11м'!U17*100000/'[5]11м'!$C17*1.093</f>
        <v>105.01338793510789</v>
      </c>
      <c r="V17" s="257">
        <f>'[5]11м'!V17*100000/'[5]11м'!$C17*1.093</f>
        <v>13.772247598046937</v>
      </c>
      <c r="Y17" s="258">
        <v>888</v>
      </c>
    </row>
    <row r="18" spans="1:25" ht="33.4" customHeight="1" thickBot="1">
      <c r="A18" s="265" t="s">
        <v>106</v>
      </c>
      <c r="B18" s="74"/>
      <c r="C18" s="201">
        <v>217624.5</v>
      </c>
      <c r="D18" s="260">
        <f>'[5]11м'!D18*100000/'[5]11м'!$C18*1.093</f>
        <v>966.31215694924049</v>
      </c>
      <c r="E18" s="260">
        <f>'[5]11м'!E18*100000/'[5]11м'!$C18*1.093</f>
        <v>15.067237374468407</v>
      </c>
      <c r="F18" s="260">
        <f>'[5]11м'!F18*100000/'[5]11м'!$C18*1.093</f>
        <v>146.65444377815916</v>
      </c>
      <c r="G18" s="260">
        <f>'[5]11м'!G18*100000/'[5]11м'!$C18*1.093</f>
        <v>0</v>
      </c>
      <c r="H18" s="260">
        <f>'[5]11м'!H18*100000/'[5]11м'!$C18*1.093</f>
        <v>14.564996128652794</v>
      </c>
      <c r="I18" s="260">
        <f>'[5]11м'!I18*100000/'[5]11м'!$C18*1.093</f>
        <v>1.0044824916312272</v>
      </c>
      <c r="J18" s="260">
        <f>'[5]11м'!J18*100000/'[5]11м'!$C18*1.093</f>
        <v>31.641198486383654</v>
      </c>
      <c r="K18" s="260">
        <f>'[5]11м'!K18*100000/'[5]11м'!$C18*1.093</f>
        <v>398.77954917759723</v>
      </c>
      <c r="L18" s="260">
        <f>'[5]11м'!L18*100000/'[5]11м'!$C18*1.093</f>
        <v>49.219642089930126</v>
      </c>
      <c r="M18" s="260">
        <f>'[5]11м'!M18*100000/'[5]11м'!$C18*1.093</f>
        <v>44.197229631773993</v>
      </c>
      <c r="N18" s="260">
        <f>'[5]11м'!N18*100000/'[5]11м'!$C18*1.093</f>
        <v>1.0044824916312272</v>
      </c>
      <c r="O18" s="260">
        <f>'[5]11м'!O18*100000/'[5]11м'!$C18*1.093</f>
        <v>3.0134474748936815</v>
      </c>
      <c r="P18" s="260">
        <f>'[5]11м'!P18*100000/'[5]11м'!$C18*1.093</f>
        <v>13.560513637021566</v>
      </c>
      <c r="Q18" s="261">
        <f>'[5]11м'!Q18*109300/'[5]11м (2)'!Y18</f>
        <v>34.599556821779046</v>
      </c>
      <c r="R18" s="261">
        <f>'[5]11м'!R18*100000/Y18*1.093</f>
        <v>449.79423868312756</v>
      </c>
      <c r="S18" s="260">
        <f>'[5]11м'!S18*100000/'[5]11м'!$C18*1.093</f>
        <v>5.0224124581561354</v>
      </c>
      <c r="T18" s="260">
        <f>'[5]11м'!T18*100000/'[5]11м'!$C18*1.093</f>
        <v>101.45273165475395</v>
      </c>
      <c r="U18" s="262">
        <f>'[5]11м'!U18*100000/'[5]11м'!$C18*1.093</f>
        <v>134.09841263276883</v>
      </c>
      <c r="V18" s="266">
        <f>'[5]11м'!V18*100000/'[5]11м'!$C18*1.093</f>
        <v>7.5336186872342035</v>
      </c>
      <c r="Y18" s="258">
        <v>3159</v>
      </c>
    </row>
    <row r="19" spans="1:25" ht="27" customHeight="1" thickBot="1">
      <c r="A19" s="215" t="s">
        <v>107</v>
      </c>
      <c r="B19" s="215"/>
      <c r="C19" s="215"/>
      <c r="D19" s="216">
        <v>1</v>
      </c>
      <c r="E19" s="217">
        <f>SUM(E18/$D18)*1</f>
        <v>1.5592515592515593E-2</v>
      </c>
      <c r="F19" s="267">
        <f>SUM(F18/$D18)*1</f>
        <v>0.15176715176715178</v>
      </c>
      <c r="G19" s="217">
        <f t="shared" ref="G19:P19" si="0">SUM(G18/$D18)*1</f>
        <v>0</v>
      </c>
      <c r="H19" s="217">
        <f t="shared" si="0"/>
        <v>1.5072765072765074E-2</v>
      </c>
      <c r="I19" s="217">
        <f t="shared" si="0"/>
        <v>1.0395010395010396E-3</v>
      </c>
      <c r="J19" s="217">
        <f t="shared" si="0"/>
        <v>3.2744282744282746E-2</v>
      </c>
      <c r="K19" s="267">
        <f t="shared" si="0"/>
        <v>0.41268191268191273</v>
      </c>
      <c r="L19" s="217">
        <f t="shared" si="0"/>
        <v>5.0935550935550931E-2</v>
      </c>
      <c r="M19" s="217">
        <f t="shared" si="0"/>
        <v>4.5738045738045741E-2</v>
      </c>
      <c r="N19" s="217">
        <f t="shared" si="0"/>
        <v>1.0395010395010396E-3</v>
      </c>
      <c r="O19" s="217">
        <f t="shared" si="0"/>
        <v>3.1185031185031187E-3</v>
      </c>
      <c r="P19" s="217">
        <f t="shared" si="0"/>
        <v>1.4033264033264034E-2</v>
      </c>
      <c r="Q19" s="268">
        <v>0</v>
      </c>
      <c r="R19" s="217">
        <v>7.0000000000000001E-3</v>
      </c>
      <c r="S19" s="217">
        <f>SUM(S18/$D18)*1</f>
        <v>5.1975051975051969E-3</v>
      </c>
      <c r="T19" s="217">
        <f>SUM(T18/$D18)*1</f>
        <v>0.104989604989605</v>
      </c>
      <c r="U19" s="269">
        <f>SUM(U18/$D18)*1</f>
        <v>0.13877338877338877</v>
      </c>
      <c r="V19" s="218">
        <f>V18/E18</f>
        <v>0.5</v>
      </c>
      <c r="W19" s="270" t="s">
        <v>108</v>
      </c>
    </row>
    <row r="20" spans="1:25" ht="23.25" customHeight="1">
      <c r="A20" s="225" t="s">
        <v>110</v>
      </c>
      <c r="B20" s="226"/>
      <c r="C20" s="227"/>
      <c r="D20" s="228">
        <v>997.93781975600155</v>
      </c>
      <c r="E20" s="228">
        <v>17.205824478551751</v>
      </c>
      <c r="F20" s="228">
        <v>146.75556172882375</v>
      </c>
      <c r="G20" s="228">
        <v>1.0121073222677501</v>
      </c>
      <c r="H20" s="228">
        <v>15.181609834016252</v>
      </c>
      <c r="I20" s="228">
        <v>0.50605366113387507</v>
      </c>
      <c r="J20" s="228">
        <v>30.869273329166379</v>
      </c>
      <c r="K20" s="228">
        <v>427.10928999699047</v>
      </c>
      <c r="L20" s="228">
        <v>53.135634419056878</v>
      </c>
      <c r="M20" s="228">
        <v>49.593258791119752</v>
      </c>
      <c r="N20" s="228">
        <v>0.50605366113387507</v>
      </c>
      <c r="O20" s="228">
        <v>2.0242146445355003</v>
      </c>
      <c r="P20" s="228">
        <v>19.736092784221125</v>
      </c>
      <c r="Q20" s="228"/>
      <c r="R20" s="228">
        <v>422.70718232044203</v>
      </c>
      <c r="S20" s="228">
        <v>7.5908049170081258</v>
      </c>
      <c r="T20" s="228">
        <v>72.871727203278013</v>
      </c>
      <c r="U20" s="229">
        <v>146.75556172882375</v>
      </c>
      <c r="V20" s="228">
        <v>6.5786975947403752</v>
      </c>
      <c r="W20" s="224"/>
      <c r="X20" s="230"/>
    </row>
    <row r="21" spans="1:25" ht="21.75" customHeight="1">
      <c r="A21" s="271" t="s">
        <v>111</v>
      </c>
      <c r="B21" s="271"/>
      <c r="C21" s="271"/>
      <c r="D21" s="272">
        <f>D18/D20-100%</f>
        <v>-3.1691015392615984E-2</v>
      </c>
      <c r="E21" s="272">
        <f t="shared" ref="E21:V21" si="1">E18/E20-100%</f>
        <v>-0.12429436942991257</v>
      </c>
      <c r="F21" s="273">
        <f t="shared" si="1"/>
        <v>-6.8902295404271729E-4</v>
      </c>
      <c r="G21" s="272">
        <f t="shared" si="1"/>
        <v>-1</v>
      </c>
      <c r="H21" s="272">
        <f t="shared" si="1"/>
        <v>-4.0615831397659785E-2</v>
      </c>
      <c r="I21" s="272">
        <f t="shared" si="1"/>
        <v>0.98493276262553153</v>
      </c>
      <c r="J21" s="272">
        <f t="shared" si="1"/>
        <v>2.5006262667282675E-2</v>
      </c>
      <c r="K21" s="272">
        <f t="shared" si="1"/>
        <v>-6.63290204237722E-2</v>
      </c>
      <c r="L21" s="272">
        <f t="shared" si="1"/>
        <v>-7.3698044108085337E-2</v>
      </c>
      <c r="M21" s="272">
        <f t="shared" si="1"/>
        <v>-0.10880569841302667</v>
      </c>
      <c r="N21" s="272">
        <f t="shared" si="1"/>
        <v>0.98493276262553153</v>
      </c>
      <c r="O21" s="272">
        <f t="shared" si="1"/>
        <v>0.48869957196914848</v>
      </c>
      <c r="P21" s="272">
        <f t="shared" si="1"/>
        <v>-0.31290788986039286</v>
      </c>
      <c r="Q21" s="272"/>
      <c r="R21" s="272">
        <f t="shared" si="1"/>
        <v>6.4079952968841836E-2</v>
      </c>
      <c r="S21" s="272">
        <f t="shared" si="1"/>
        <v>-0.33835574579148953</v>
      </c>
      <c r="T21" s="272">
        <f t="shared" si="1"/>
        <v>0.39220978489707403</v>
      </c>
      <c r="U21" s="272">
        <f t="shared" si="1"/>
        <v>-8.6246469618936228E-2</v>
      </c>
      <c r="V21" s="272">
        <f t="shared" si="1"/>
        <v>0.14515351689934519</v>
      </c>
      <c r="W21" s="233"/>
      <c r="X21" s="233"/>
    </row>
    <row r="22" spans="1:25" ht="23.25" customHeight="1">
      <c r="A22" s="225" t="s">
        <v>113</v>
      </c>
      <c r="B22" s="226"/>
      <c r="C22" s="227"/>
      <c r="D22" s="228">
        <v>1104.9567739468605</v>
      </c>
      <c r="E22" s="228">
        <v>19.876989937235958</v>
      </c>
      <c r="F22" s="228">
        <v>157.99658668059351</v>
      </c>
      <c r="G22" s="228">
        <v>1.0193328172941516</v>
      </c>
      <c r="H22" s="228">
        <v>11.722327398882745</v>
      </c>
      <c r="I22" s="228">
        <v>1.0193328172941516</v>
      </c>
      <c r="J22" s="228">
        <v>21.405989163177185</v>
      </c>
      <c r="K22" s="228">
        <v>425.0617848116612</v>
      </c>
      <c r="L22" s="228">
        <v>75.430628479767222</v>
      </c>
      <c r="M22" s="228">
        <v>55.043972133884189</v>
      </c>
      <c r="N22" s="228">
        <v>1.5289992259412275</v>
      </c>
      <c r="O22" s="228">
        <v>2.0386656345883032</v>
      </c>
      <c r="P22" s="228">
        <v>16.818991485353504</v>
      </c>
      <c r="Q22" s="228">
        <v>29.782016348773841</v>
      </c>
      <c r="R22" s="228">
        <v>595.6403269754768</v>
      </c>
      <c r="S22" s="228">
        <v>3.5676648605295305</v>
      </c>
      <c r="T22" s="228">
        <v>95.307618417003169</v>
      </c>
      <c r="U22" s="229">
        <v>206.92456191071278</v>
      </c>
      <c r="V22" s="228">
        <v>10.193328172941516</v>
      </c>
    </row>
    <row r="23" spans="1:25" ht="19.149999999999999" customHeight="1">
      <c r="A23" s="274" t="s">
        <v>121</v>
      </c>
      <c r="B23" s="274"/>
      <c r="C23" s="274"/>
      <c r="D23" s="110">
        <v>1124.3369731120461</v>
      </c>
      <c r="E23" s="110">
        <v>24.676805994228722</v>
      </c>
      <c r="F23" s="110">
        <v>153.71593733904973</v>
      </c>
      <c r="G23" s="110">
        <v>1.0282002497595302</v>
      </c>
      <c r="H23" s="110">
        <v>9.25380224783577</v>
      </c>
      <c r="I23" s="110">
        <v>0</v>
      </c>
      <c r="J23" s="110">
        <v>12.852503121994125</v>
      </c>
      <c r="K23" s="110">
        <v>453.43631014395271</v>
      </c>
      <c r="L23" s="110">
        <v>79.685519356363571</v>
      </c>
      <c r="M23" s="110">
        <v>51.410012487976502</v>
      </c>
      <c r="N23" s="110">
        <v>1.0282002497595302</v>
      </c>
      <c r="O23" s="110">
        <v>1.5423003746392951</v>
      </c>
      <c r="P23" s="110">
        <v>6.6833016234369458</v>
      </c>
      <c r="Q23" s="110">
        <v>0</v>
      </c>
      <c r="R23" s="110">
        <v>479.15245981490506</v>
      </c>
      <c r="S23" s="110">
        <v>3.0846007492785903</v>
      </c>
      <c r="T23" s="110">
        <v>86.882921104680278</v>
      </c>
      <c r="U23" s="275">
        <v>229.2886556963752</v>
      </c>
      <c r="V23" s="110">
        <v>13.366603246873892</v>
      </c>
    </row>
    <row r="24" spans="1:25" ht="12.75" customHeight="1">
      <c r="A24" s="243"/>
      <c r="B24" s="243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</row>
    <row r="25" spans="1:25" ht="12.75" customHeight="1">
      <c r="B25" t="s">
        <v>114</v>
      </c>
    </row>
    <row r="26" spans="1:25" ht="12.75" customHeight="1">
      <c r="A26" t="s">
        <v>105</v>
      </c>
      <c r="B26" t="s">
        <v>115</v>
      </c>
    </row>
    <row r="27" spans="1:25" ht="12.75" customHeight="1">
      <c r="A27" t="s">
        <v>116</v>
      </c>
      <c r="B27" s="247" t="s">
        <v>117</v>
      </c>
      <c r="C27" s="247"/>
      <c r="D27" s="247"/>
      <c r="E27" s="247"/>
      <c r="F27" s="247"/>
      <c r="G27" s="247"/>
      <c r="H27" s="247"/>
      <c r="I27" s="247"/>
      <c r="J27" s="247"/>
      <c r="K27" s="247"/>
    </row>
    <row r="28" spans="1:25" ht="12.75" customHeight="1">
      <c r="A28" s="95"/>
      <c r="B28" s="276"/>
      <c r="C28" s="277"/>
    </row>
  </sheetData>
  <mergeCells count="13">
    <mergeCell ref="B27:K27"/>
    <mergeCell ref="A18:B18"/>
    <mergeCell ref="A19:C19"/>
    <mergeCell ref="A20:C20"/>
    <mergeCell ref="A21:C21"/>
    <mergeCell ref="A22:C22"/>
    <mergeCell ref="A23:C23"/>
    <mergeCell ref="A1:U1"/>
    <mergeCell ref="A2:U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workbookViewId="0">
      <selection activeCell="G8" sqref="G8:G9"/>
    </sheetView>
  </sheetViews>
  <sheetFormatPr defaultRowHeight="12.75"/>
  <cols>
    <col min="1" max="1" width="6.140625" customWidth="1"/>
    <col min="2" max="2" width="19" customWidth="1"/>
    <col min="7" max="7" width="7.42578125" customWidth="1"/>
    <col min="14" max="14" width="7.7109375" customWidth="1"/>
  </cols>
  <sheetData>
    <row r="1" spans="1:21" ht="43.9" customHeight="1">
      <c r="A1" s="278" t="s">
        <v>122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</row>
    <row r="2" spans="1:21" ht="34.5" customHeight="1" thickBot="1">
      <c r="A2" s="167" t="s">
        <v>123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21" ht="120.75" customHeight="1">
      <c r="A3" s="279" t="s">
        <v>62</v>
      </c>
      <c r="B3" s="280" t="s">
        <v>63</v>
      </c>
      <c r="C3" s="281" t="s">
        <v>124</v>
      </c>
      <c r="D3" s="282" t="s">
        <v>65</v>
      </c>
      <c r="E3" s="174" t="s">
        <v>66</v>
      </c>
      <c r="F3" s="174" t="s">
        <v>67</v>
      </c>
      <c r="G3" s="174" t="s">
        <v>68</v>
      </c>
      <c r="H3" s="174" t="s">
        <v>69</v>
      </c>
      <c r="I3" s="174" t="s">
        <v>70</v>
      </c>
      <c r="J3" s="174" t="s">
        <v>71</v>
      </c>
      <c r="K3" s="174" t="s">
        <v>72</v>
      </c>
      <c r="L3" s="174" t="s">
        <v>73</v>
      </c>
      <c r="M3" s="174" t="s">
        <v>74</v>
      </c>
      <c r="N3" s="174" t="s">
        <v>75</v>
      </c>
      <c r="O3" s="174" t="s">
        <v>76</v>
      </c>
      <c r="P3" s="174" t="s">
        <v>77</v>
      </c>
      <c r="Q3" s="174" t="s">
        <v>80</v>
      </c>
      <c r="R3" s="175" t="s">
        <v>81</v>
      </c>
      <c r="S3" s="176" t="s">
        <v>82</v>
      </c>
      <c r="T3" s="283" t="s">
        <v>83</v>
      </c>
      <c r="U3" s="284" t="s">
        <v>84</v>
      </c>
    </row>
    <row r="4" spans="1:21" ht="29.25" customHeight="1">
      <c r="A4" s="285"/>
      <c r="B4" s="286"/>
      <c r="C4" s="287"/>
      <c r="D4" s="288"/>
      <c r="E4" s="180" t="s">
        <v>85</v>
      </c>
      <c r="F4" s="180" t="s">
        <v>86</v>
      </c>
      <c r="G4" s="180" t="s">
        <v>87</v>
      </c>
      <c r="H4" s="180" t="s">
        <v>88</v>
      </c>
      <c r="I4" s="180" t="s">
        <v>89</v>
      </c>
      <c r="J4" s="180" t="s">
        <v>90</v>
      </c>
      <c r="K4" s="181" t="s">
        <v>91</v>
      </c>
      <c r="L4" s="180" t="s">
        <v>92</v>
      </c>
      <c r="M4" s="180" t="s">
        <v>93</v>
      </c>
      <c r="N4" s="180" t="s">
        <v>94</v>
      </c>
      <c r="O4" s="180" t="s">
        <v>95</v>
      </c>
      <c r="P4" s="180" t="s">
        <v>96</v>
      </c>
      <c r="Q4" s="180" t="s">
        <v>99</v>
      </c>
      <c r="R4" s="182" t="s">
        <v>100</v>
      </c>
      <c r="S4" s="183" t="s">
        <v>101</v>
      </c>
      <c r="T4" s="184" t="s">
        <v>102</v>
      </c>
      <c r="U4" s="289" t="s">
        <v>102</v>
      </c>
    </row>
    <row r="5" spans="1:21" ht="18.75" customHeight="1">
      <c r="A5" s="187">
        <v>1</v>
      </c>
      <c r="B5" s="254" t="s">
        <v>33</v>
      </c>
      <c r="C5" s="290">
        <v>18301</v>
      </c>
      <c r="D5" s="190">
        <f>SUM(E5:S5)</f>
        <v>68</v>
      </c>
      <c r="E5" s="291">
        <v>3</v>
      </c>
      <c r="F5" s="291">
        <v>10</v>
      </c>
      <c r="G5" s="291"/>
      <c r="H5" s="291">
        <v>2</v>
      </c>
      <c r="I5" s="291"/>
      <c r="J5" s="291">
        <v>1</v>
      </c>
      <c r="K5" s="292">
        <v>18</v>
      </c>
      <c r="L5" s="291">
        <v>2</v>
      </c>
      <c r="M5" s="291">
        <v>1</v>
      </c>
      <c r="N5" s="291"/>
      <c r="O5" s="291">
        <v>1</v>
      </c>
      <c r="P5" s="291">
        <v>1</v>
      </c>
      <c r="Q5" s="291"/>
      <c r="R5" s="291">
        <v>2</v>
      </c>
      <c r="S5" s="291">
        <v>27</v>
      </c>
      <c r="T5" s="291">
        <v>1</v>
      </c>
      <c r="U5" s="293">
        <f t="shared" ref="U5:U17" si="0">T5*100000/C5*1.093</f>
        <v>5.9723512376372874</v>
      </c>
    </row>
    <row r="6" spans="1:21" ht="18.75" customHeight="1">
      <c r="A6" s="187">
        <v>2</v>
      </c>
      <c r="B6" s="254" t="s">
        <v>34</v>
      </c>
      <c r="C6" s="290">
        <v>4428</v>
      </c>
      <c r="D6" s="190">
        <f>SUM(E6:S6)</f>
        <v>28</v>
      </c>
      <c r="E6" s="291">
        <v>2</v>
      </c>
      <c r="F6" s="291">
        <v>10</v>
      </c>
      <c r="G6" s="291"/>
      <c r="H6" s="291"/>
      <c r="I6" s="291"/>
      <c r="J6" s="291"/>
      <c r="K6" s="292">
        <v>4</v>
      </c>
      <c r="L6" s="291">
        <v>2</v>
      </c>
      <c r="M6" s="291">
        <v>1</v>
      </c>
      <c r="N6" s="291"/>
      <c r="O6" s="291"/>
      <c r="P6" s="291"/>
      <c r="Q6" s="291"/>
      <c r="R6" s="291">
        <v>1</v>
      </c>
      <c r="S6" s="291">
        <v>8</v>
      </c>
      <c r="T6" s="291">
        <v>2</v>
      </c>
      <c r="U6" s="293">
        <f t="shared" si="0"/>
        <v>49.367660343270103</v>
      </c>
    </row>
    <row r="7" spans="1:21" ht="18.75" customHeight="1">
      <c r="A7" s="187">
        <v>3</v>
      </c>
      <c r="B7" s="254" t="s">
        <v>35</v>
      </c>
      <c r="C7" s="290">
        <v>6135</v>
      </c>
      <c r="D7" s="190">
        <f>SUM(E7:S7)</f>
        <v>46</v>
      </c>
      <c r="E7" s="291">
        <v>1</v>
      </c>
      <c r="F7" s="291">
        <v>6</v>
      </c>
      <c r="G7" s="291"/>
      <c r="H7" s="291"/>
      <c r="I7" s="291"/>
      <c r="J7" s="291">
        <v>1</v>
      </c>
      <c r="K7" s="292">
        <v>15</v>
      </c>
      <c r="L7" s="291">
        <v>1</v>
      </c>
      <c r="M7" s="291">
        <v>2</v>
      </c>
      <c r="N7" s="291"/>
      <c r="O7" s="291"/>
      <c r="P7" s="291"/>
      <c r="Q7" s="291"/>
      <c r="R7" s="291">
        <v>1</v>
      </c>
      <c r="S7" s="291">
        <v>19</v>
      </c>
      <c r="T7" s="291">
        <v>1</v>
      </c>
      <c r="U7" s="293">
        <f t="shared" si="0"/>
        <v>17.815810920945392</v>
      </c>
    </row>
    <row r="8" spans="1:21" ht="18.75" customHeight="1">
      <c r="A8" s="187">
        <v>4</v>
      </c>
      <c r="B8" s="254" t="s">
        <v>36</v>
      </c>
      <c r="C8" s="290">
        <v>6898</v>
      </c>
      <c r="D8" s="190">
        <f>SUM(E8:S8)</f>
        <v>44</v>
      </c>
      <c r="E8" s="291">
        <v>1</v>
      </c>
      <c r="F8" s="291">
        <v>6</v>
      </c>
      <c r="G8" s="291"/>
      <c r="H8" s="291">
        <v>1</v>
      </c>
      <c r="I8" s="291">
        <v>1</v>
      </c>
      <c r="J8" s="291">
        <v>1</v>
      </c>
      <c r="K8" s="292">
        <v>11</v>
      </c>
      <c r="L8" s="291">
        <v>2</v>
      </c>
      <c r="M8" s="291">
        <v>1</v>
      </c>
      <c r="N8" s="291"/>
      <c r="O8" s="291"/>
      <c r="P8" s="291"/>
      <c r="Q8" s="291">
        <v>1</v>
      </c>
      <c r="R8" s="291">
        <v>2</v>
      </c>
      <c r="S8" s="291">
        <v>17</v>
      </c>
      <c r="T8" s="291">
        <v>1</v>
      </c>
      <c r="U8" s="293">
        <f t="shared" si="0"/>
        <v>15.845172513772107</v>
      </c>
    </row>
    <row r="9" spans="1:21" ht="18.75" customHeight="1">
      <c r="A9" s="195">
        <v>5</v>
      </c>
      <c r="B9" s="254" t="s">
        <v>37</v>
      </c>
      <c r="C9" s="290">
        <v>7251</v>
      </c>
      <c r="D9" s="190">
        <v>36</v>
      </c>
      <c r="E9" s="291"/>
      <c r="F9" s="291">
        <v>2</v>
      </c>
      <c r="G9" s="291"/>
      <c r="H9" s="291"/>
      <c r="I9" s="291"/>
      <c r="J9" s="291"/>
      <c r="K9" s="292">
        <v>11</v>
      </c>
      <c r="L9" s="291">
        <v>2</v>
      </c>
      <c r="M9" s="291">
        <v>4</v>
      </c>
      <c r="N9" s="291"/>
      <c r="O9" s="291"/>
      <c r="P9" s="291"/>
      <c r="Q9" s="291"/>
      <c r="R9" s="291"/>
      <c r="S9" s="291">
        <v>16</v>
      </c>
      <c r="T9" s="291"/>
      <c r="U9" s="293">
        <f t="shared" si="0"/>
        <v>0</v>
      </c>
    </row>
    <row r="10" spans="1:21" ht="18.75" customHeight="1">
      <c r="A10" s="187">
        <v>6</v>
      </c>
      <c r="B10" s="254" t="s">
        <v>38</v>
      </c>
      <c r="C10" s="290">
        <v>5892</v>
      </c>
      <c r="D10" s="190">
        <f>SUM(E10:S10)</f>
        <v>28</v>
      </c>
      <c r="E10" s="291">
        <v>2</v>
      </c>
      <c r="F10" s="291"/>
      <c r="G10" s="291"/>
      <c r="H10" s="291">
        <v>1</v>
      </c>
      <c r="I10" s="291"/>
      <c r="J10" s="291">
        <v>2</v>
      </c>
      <c r="K10" s="292">
        <v>7</v>
      </c>
      <c r="L10" s="291"/>
      <c r="M10" s="291">
        <v>2</v>
      </c>
      <c r="N10" s="291"/>
      <c r="O10" s="291"/>
      <c r="P10" s="291"/>
      <c r="Q10" s="291"/>
      <c r="R10" s="291"/>
      <c r="S10" s="291">
        <v>14</v>
      </c>
      <c r="T10" s="291">
        <v>1</v>
      </c>
      <c r="U10" s="293">
        <f t="shared" si="0"/>
        <v>18.550577053632043</v>
      </c>
    </row>
    <row r="11" spans="1:21" ht="18.75" customHeight="1">
      <c r="A11" s="187">
        <v>7</v>
      </c>
      <c r="B11" s="254" t="s">
        <v>39</v>
      </c>
      <c r="C11" s="290">
        <v>9897</v>
      </c>
      <c r="D11" s="190">
        <f>SUM(E11:S11)</f>
        <v>35</v>
      </c>
      <c r="E11" s="291">
        <v>1</v>
      </c>
      <c r="F11" s="291">
        <v>5</v>
      </c>
      <c r="G11" s="291"/>
      <c r="H11" s="291"/>
      <c r="I11" s="291"/>
      <c r="J11" s="291">
        <v>1</v>
      </c>
      <c r="K11" s="292">
        <v>7</v>
      </c>
      <c r="L11" s="291">
        <v>3</v>
      </c>
      <c r="M11" s="291"/>
      <c r="N11" s="291"/>
      <c r="O11" s="291"/>
      <c r="P11" s="291">
        <v>1</v>
      </c>
      <c r="Q11" s="291"/>
      <c r="R11" s="291">
        <v>3</v>
      </c>
      <c r="S11" s="291">
        <v>14</v>
      </c>
      <c r="T11" s="291"/>
      <c r="U11" s="293">
        <f t="shared" si="0"/>
        <v>0</v>
      </c>
    </row>
    <row r="12" spans="1:21" ht="18.75" customHeight="1">
      <c r="A12" s="196">
        <v>8</v>
      </c>
      <c r="B12" s="254" t="s">
        <v>40</v>
      </c>
      <c r="C12" s="290">
        <v>7325</v>
      </c>
      <c r="D12" s="190">
        <f>SUM(E12:S12)</f>
        <v>43</v>
      </c>
      <c r="E12" s="291"/>
      <c r="F12" s="291">
        <v>3</v>
      </c>
      <c r="G12" s="291"/>
      <c r="H12" s="291"/>
      <c r="I12" s="291"/>
      <c r="J12" s="291"/>
      <c r="K12" s="292">
        <v>10</v>
      </c>
      <c r="L12" s="291">
        <v>4</v>
      </c>
      <c r="M12" s="291">
        <v>4</v>
      </c>
      <c r="N12" s="291"/>
      <c r="O12" s="291">
        <v>1</v>
      </c>
      <c r="P12" s="291">
        <v>1</v>
      </c>
      <c r="Q12" s="291"/>
      <c r="R12" s="291">
        <v>3</v>
      </c>
      <c r="S12" s="291">
        <v>17</v>
      </c>
      <c r="T12" s="291"/>
      <c r="U12" s="293">
        <f t="shared" si="0"/>
        <v>0</v>
      </c>
    </row>
    <row r="13" spans="1:21" ht="18.75" customHeight="1">
      <c r="A13" s="187">
        <v>9</v>
      </c>
      <c r="B13" s="254" t="s">
        <v>41</v>
      </c>
      <c r="C13" s="290">
        <v>8521</v>
      </c>
      <c r="D13" s="190">
        <f>SUM(E13:S13)</f>
        <v>67</v>
      </c>
      <c r="E13" s="291">
        <v>2</v>
      </c>
      <c r="F13" s="291">
        <v>8</v>
      </c>
      <c r="G13" s="291"/>
      <c r="H13" s="291"/>
      <c r="I13" s="291"/>
      <c r="J13" s="291">
        <v>2</v>
      </c>
      <c r="K13" s="292">
        <v>20</v>
      </c>
      <c r="L13" s="291">
        <v>3</v>
      </c>
      <c r="M13" s="291">
        <v>1</v>
      </c>
      <c r="N13" s="291"/>
      <c r="O13" s="291">
        <v>1</v>
      </c>
      <c r="P13" s="291"/>
      <c r="Q13" s="291"/>
      <c r="R13" s="291">
        <v>5</v>
      </c>
      <c r="S13" s="291">
        <v>25</v>
      </c>
      <c r="T13" s="291"/>
      <c r="U13" s="293">
        <f t="shared" si="0"/>
        <v>0</v>
      </c>
    </row>
    <row r="14" spans="1:21" ht="18.75" customHeight="1">
      <c r="A14" s="187">
        <v>10</v>
      </c>
      <c r="B14" s="259" t="s">
        <v>42</v>
      </c>
      <c r="C14" s="290">
        <v>5239</v>
      </c>
      <c r="D14" s="190">
        <f>SUM(E14:S14)</f>
        <v>23</v>
      </c>
      <c r="E14" s="291"/>
      <c r="F14" s="291">
        <v>5</v>
      </c>
      <c r="G14" s="291"/>
      <c r="H14" s="291"/>
      <c r="I14" s="291"/>
      <c r="J14" s="291">
        <v>1</v>
      </c>
      <c r="K14" s="292">
        <v>6</v>
      </c>
      <c r="L14" s="291"/>
      <c r="M14" s="291">
        <v>3</v>
      </c>
      <c r="N14" s="291"/>
      <c r="O14" s="291"/>
      <c r="P14" s="291"/>
      <c r="Q14" s="291"/>
      <c r="R14" s="291">
        <v>1</v>
      </c>
      <c r="S14" s="291">
        <v>7</v>
      </c>
      <c r="T14" s="291"/>
      <c r="U14" s="293">
        <f t="shared" si="0"/>
        <v>0</v>
      </c>
    </row>
    <row r="15" spans="1:21" ht="18.75" customHeight="1">
      <c r="A15" s="294" t="s">
        <v>103</v>
      </c>
      <c r="B15" s="295" t="s">
        <v>43</v>
      </c>
      <c r="C15" s="296">
        <v>79887</v>
      </c>
      <c r="D15" s="297">
        <f>SUM(D5:D14)</f>
        <v>418</v>
      </c>
      <c r="E15" s="297">
        <f t="shared" ref="E15:T15" si="1">SUM(E5:E14)</f>
        <v>12</v>
      </c>
      <c r="F15" s="297">
        <f>SUM(F5:F14)</f>
        <v>55</v>
      </c>
      <c r="G15" s="297">
        <f t="shared" si="1"/>
        <v>0</v>
      </c>
      <c r="H15" s="297">
        <f t="shared" si="1"/>
        <v>4</v>
      </c>
      <c r="I15" s="297">
        <f t="shared" si="1"/>
        <v>1</v>
      </c>
      <c r="J15" s="297">
        <f t="shared" si="1"/>
        <v>9</v>
      </c>
      <c r="K15" s="297">
        <f t="shared" si="1"/>
        <v>109</v>
      </c>
      <c r="L15" s="297">
        <f t="shared" si="1"/>
        <v>19</v>
      </c>
      <c r="M15" s="297">
        <f t="shared" si="1"/>
        <v>19</v>
      </c>
      <c r="N15" s="297">
        <f t="shared" si="1"/>
        <v>0</v>
      </c>
      <c r="O15" s="297">
        <f t="shared" si="1"/>
        <v>3</v>
      </c>
      <c r="P15" s="297">
        <f t="shared" si="1"/>
        <v>3</v>
      </c>
      <c r="Q15" s="297">
        <f t="shared" si="1"/>
        <v>1</v>
      </c>
      <c r="R15" s="298">
        <f t="shared" si="1"/>
        <v>18</v>
      </c>
      <c r="S15" s="190">
        <f t="shared" si="1"/>
        <v>164</v>
      </c>
      <c r="T15" s="190">
        <f t="shared" si="1"/>
        <v>6</v>
      </c>
      <c r="U15" s="293">
        <f t="shared" si="0"/>
        <v>8.2090953471778896</v>
      </c>
    </row>
    <row r="16" spans="1:21" ht="18.75" customHeight="1">
      <c r="A16" s="187">
        <v>11</v>
      </c>
      <c r="B16" s="264" t="s">
        <v>104</v>
      </c>
      <c r="C16" s="299">
        <v>36996</v>
      </c>
      <c r="D16" s="190">
        <f>SUM(E16:S16)</f>
        <v>128</v>
      </c>
      <c r="E16" s="300">
        <v>12</v>
      </c>
      <c r="F16" s="300">
        <v>15</v>
      </c>
      <c r="G16" s="300"/>
      <c r="H16" s="300"/>
      <c r="I16" s="300"/>
      <c r="J16" s="300">
        <v>2</v>
      </c>
      <c r="K16" s="292">
        <v>39</v>
      </c>
      <c r="L16" s="300">
        <v>6</v>
      </c>
      <c r="M16" s="300">
        <v>5</v>
      </c>
      <c r="N16" s="300"/>
      <c r="O16" s="300"/>
      <c r="P16" s="300">
        <v>2</v>
      </c>
      <c r="Q16" s="300"/>
      <c r="R16" s="300">
        <v>3</v>
      </c>
      <c r="S16" s="300">
        <v>44</v>
      </c>
      <c r="T16" s="300">
        <v>5</v>
      </c>
      <c r="U16" s="293">
        <f t="shared" si="0"/>
        <v>14.77186722888961</v>
      </c>
    </row>
    <row r="17" spans="1:22" ht="26.25" customHeight="1" thickBot="1">
      <c r="A17" s="301" t="s">
        <v>105</v>
      </c>
      <c r="B17" s="295" t="s">
        <v>125</v>
      </c>
      <c r="C17" s="302">
        <v>116883</v>
      </c>
      <c r="D17" s="190">
        <f>D15+D16</f>
        <v>546</v>
      </c>
      <c r="E17" s="292">
        <f t="shared" ref="E17:S17" si="2">E15+E16</f>
        <v>24</v>
      </c>
      <c r="F17" s="292">
        <f>F15+F16</f>
        <v>70</v>
      </c>
      <c r="G17" s="292">
        <f t="shared" si="2"/>
        <v>0</v>
      </c>
      <c r="H17" s="292">
        <f t="shared" si="2"/>
        <v>4</v>
      </c>
      <c r="I17" s="292">
        <f t="shared" si="2"/>
        <v>1</v>
      </c>
      <c r="J17" s="292">
        <f t="shared" si="2"/>
        <v>11</v>
      </c>
      <c r="K17" s="292">
        <f t="shared" si="2"/>
        <v>148</v>
      </c>
      <c r="L17" s="292">
        <f t="shared" si="2"/>
        <v>25</v>
      </c>
      <c r="M17" s="292">
        <f t="shared" si="2"/>
        <v>24</v>
      </c>
      <c r="N17" s="292">
        <f t="shared" si="2"/>
        <v>0</v>
      </c>
      <c r="O17" s="292">
        <f t="shared" si="2"/>
        <v>3</v>
      </c>
      <c r="P17" s="292">
        <f t="shared" si="2"/>
        <v>5</v>
      </c>
      <c r="Q17" s="292">
        <f t="shared" si="2"/>
        <v>1</v>
      </c>
      <c r="R17" s="303">
        <f t="shared" si="2"/>
        <v>21</v>
      </c>
      <c r="S17" s="304">
        <f t="shared" si="2"/>
        <v>208</v>
      </c>
      <c r="T17" s="305">
        <f>SUM(T15:T16)</f>
        <v>11</v>
      </c>
      <c r="U17" s="293">
        <f t="shared" si="0"/>
        <v>10.286354730799173</v>
      </c>
    </row>
    <row r="18" spans="1:22" ht="30" customHeight="1" thickBot="1">
      <c r="A18" s="306" t="s">
        <v>107</v>
      </c>
      <c r="B18" s="306"/>
      <c r="C18" s="306"/>
      <c r="D18" s="307">
        <v>1</v>
      </c>
      <c r="E18" s="308">
        <f t="shared" ref="E18:S18" si="3">SUM(E$17/$D$17)*1</f>
        <v>4.3956043956043959E-2</v>
      </c>
      <c r="F18" s="308">
        <f t="shared" si="3"/>
        <v>0.12820512820512819</v>
      </c>
      <c r="G18" s="308">
        <f t="shared" si="3"/>
        <v>0</v>
      </c>
      <c r="H18" s="308">
        <f t="shared" si="3"/>
        <v>7.326007326007326E-3</v>
      </c>
      <c r="I18" s="308">
        <f t="shared" si="3"/>
        <v>1.8315018315018315E-3</v>
      </c>
      <c r="J18" s="308">
        <f t="shared" si="3"/>
        <v>2.0146520146520148E-2</v>
      </c>
      <c r="K18" s="309">
        <f t="shared" si="3"/>
        <v>0.27106227106227104</v>
      </c>
      <c r="L18" s="308">
        <f t="shared" si="3"/>
        <v>4.5787545787545784E-2</v>
      </c>
      <c r="M18" s="308">
        <f t="shared" si="3"/>
        <v>4.3956043956043959E-2</v>
      </c>
      <c r="N18" s="308">
        <f t="shared" si="3"/>
        <v>0</v>
      </c>
      <c r="O18" s="308">
        <f t="shared" si="3"/>
        <v>5.4945054945054949E-3</v>
      </c>
      <c r="P18" s="308">
        <f t="shared" si="3"/>
        <v>9.1575091575091579E-3</v>
      </c>
      <c r="Q18" s="308">
        <f t="shared" si="3"/>
        <v>1.8315018315018315E-3</v>
      </c>
      <c r="R18" s="310">
        <f t="shared" si="3"/>
        <v>3.8461538461538464E-2</v>
      </c>
      <c r="S18" s="311">
        <f t="shared" si="3"/>
        <v>0.38095238095238093</v>
      </c>
      <c r="T18" s="312">
        <f>SUM(T$17/E17)</f>
        <v>0.45833333333333331</v>
      </c>
      <c r="U18" s="313" t="s">
        <v>108</v>
      </c>
      <c r="V18" s="314"/>
    </row>
    <row r="19" spans="1:22" ht="49.5" customHeight="1">
      <c r="A19" s="315" t="s">
        <v>126</v>
      </c>
      <c r="B19" s="315"/>
      <c r="C19" s="315"/>
      <c r="D19" s="316">
        <f>D17*100000/$C17*1.093</f>
        <v>510.57724391057724</v>
      </c>
      <c r="E19" s="316">
        <f t="shared" ref="E19:T19" si="4">E17*100000/$C17*1.093</f>
        <v>22.442955776289111</v>
      </c>
      <c r="F19" s="316">
        <f t="shared" si="4"/>
        <v>65.458621014176572</v>
      </c>
      <c r="G19" s="316">
        <f t="shared" si="4"/>
        <v>0</v>
      </c>
      <c r="H19" s="316">
        <f t="shared" si="4"/>
        <v>3.7404926293815182</v>
      </c>
      <c r="I19" s="316">
        <f t="shared" si="4"/>
        <v>0.93512315734537954</v>
      </c>
      <c r="J19" s="316">
        <f t="shared" si="4"/>
        <v>10.286354730799173</v>
      </c>
      <c r="K19" s="316">
        <f t="shared" si="4"/>
        <v>138.39822728711616</v>
      </c>
      <c r="L19" s="316">
        <f t="shared" si="4"/>
        <v>23.378078933634487</v>
      </c>
      <c r="M19" s="316">
        <f t="shared" si="4"/>
        <v>22.442955776289111</v>
      </c>
      <c r="N19" s="316">
        <f t="shared" si="4"/>
        <v>0</v>
      </c>
      <c r="O19" s="316">
        <f t="shared" si="4"/>
        <v>2.8053694720361388</v>
      </c>
      <c r="P19" s="316">
        <f t="shared" si="4"/>
        <v>4.6756157867268975</v>
      </c>
      <c r="Q19" s="316">
        <f t="shared" si="4"/>
        <v>0.93512315734537954</v>
      </c>
      <c r="R19" s="316">
        <f t="shared" si="4"/>
        <v>19.63758630425297</v>
      </c>
      <c r="S19" s="316">
        <f t="shared" si="4"/>
        <v>194.50561672783894</v>
      </c>
      <c r="T19" s="316">
        <f t="shared" si="4"/>
        <v>10.286354730799173</v>
      </c>
      <c r="U19" s="317"/>
      <c r="V19" s="318"/>
    </row>
    <row r="20" spans="1:22" ht="29.25" customHeight="1">
      <c r="A20" s="319" t="s">
        <v>127</v>
      </c>
      <c r="B20" s="319"/>
      <c r="C20" s="319"/>
      <c r="D20" s="257">
        <v>543.32748846631819</v>
      </c>
      <c r="E20" s="257">
        <v>19.537461057864185</v>
      </c>
      <c r="F20" s="257">
        <v>77.219488942987013</v>
      </c>
      <c r="G20" s="257">
        <v>0.93035528846972293</v>
      </c>
      <c r="H20" s="257">
        <v>5.5821317308183378</v>
      </c>
      <c r="I20" s="257">
        <v>0.93035528846972293</v>
      </c>
      <c r="J20" s="257">
        <v>7.4428423077577834</v>
      </c>
      <c r="K20" s="257">
        <v>141.41400384739788</v>
      </c>
      <c r="L20" s="257">
        <v>24.189237500212798</v>
      </c>
      <c r="M20" s="257">
        <v>32.562435096440304</v>
      </c>
      <c r="N20" s="257">
        <v>0.93035528846972293</v>
      </c>
      <c r="O20" s="257">
        <v>0.93035528846972293</v>
      </c>
      <c r="P20" s="257">
        <v>7.4428423077577834</v>
      </c>
      <c r="Q20" s="257">
        <v>0</v>
      </c>
      <c r="R20" s="257">
        <v>15.816039903985292</v>
      </c>
      <c r="S20" s="257">
        <v>208.39958461721795</v>
      </c>
      <c r="T20" s="257">
        <v>6.5124870192880611</v>
      </c>
      <c r="U20" s="317"/>
      <c r="V20" s="318"/>
    </row>
    <row r="21" spans="1:22" ht="25.5" customHeight="1">
      <c r="A21" s="320" t="s">
        <v>128</v>
      </c>
      <c r="B21" s="320"/>
      <c r="C21" s="321"/>
      <c r="D21" s="322">
        <f>D19/D20-100%</f>
        <v>-6.0277172149318159E-2</v>
      </c>
      <c r="E21" s="322">
        <f t="shared" ref="E21:S21" si="5">E19/E20-100%</f>
        <v>0.14871403760292656</v>
      </c>
      <c r="F21" s="322">
        <f t="shared" si="5"/>
        <v>-0.15230439996169576</v>
      </c>
      <c r="G21" s="323">
        <f t="shared" si="5"/>
        <v>-1</v>
      </c>
      <c r="H21" s="322">
        <f t="shared" si="5"/>
        <v>-0.32991681139829288</v>
      </c>
      <c r="I21" s="322">
        <f t="shared" si="5"/>
        <v>5.1247829025606872E-3</v>
      </c>
      <c r="J21" s="322">
        <f t="shared" si="5"/>
        <v>0.38204657649102081</v>
      </c>
      <c r="K21" s="322">
        <f t="shared" si="5"/>
        <v>-2.1325869279085641E-2</v>
      </c>
      <c r="L21" s="322">
        <f t="shared" si="5"/>
        <v>-3.3533862593691732E-2</v>
      </c>
      <c r="M21" s="322">
        <f t="shared" si="5"/>
        <v>-0.31077157743824402</v>
      </c>
      <c r="N21" s="322">
        <f t="shared" si="5"/>
        <v>-1</v>
      </c>
      <c r="O21" s="324" t="s">
        <v>129</v>
      </c>
      <c r="P21" s="322">
        <f t="shared" si="5"/>
        <v>-0.37179701068589954</v>
      </c>
      <c r="Q21" s="322"/>
      <c r="R21" s="322">
        <f t="shared" si="5"/>
        <v>0.24162473182081023</v>
      </c>
      <c r="S21" s="322">
        <f t="shared" si="5"/>
        <v>-6.6669844447622251E-2</v>
      </c>
      <c r="T21" s="324" t="s">
        <v>130</v>
      </c>
      <c r="U21" s="325"/>
    </row>
    <row r="22" spans="1:22" ht="26.25" customHeight="1">
      <c r="A22" s="326" t="s">
        <v>131</v>
      </c>
      <c r="B22" s="327"/>
      <c r="C22" s="328"/>
      <c r="D22" s="329">
        <v>584</v>
      </c>
      <c r="E22" s="330">
        <v>21</v>
      </c>
      <c r="F22" s="330">
        <v>83</v>
      </c>
      <c r="G22" s="330">
        <v>1</v>
      </c>
      <c r="H22" s="330">
        <v>6</v>
      </c>
      <c r="I22" s="330">
        <v>1</v>
      </c>
      <c r="J22" s="330">
        <v>8</v>
      </c>
      <c r="K22" s="330">
        <v>152</v>
      </c>
      <c r="L22" s="330">
        <v>26</v>
      </c>
      <c r="M22" s="330">
        <v>35</v>
      </c>
      <c r="N22" s="330">
        <v>1</v>
      </c>
      <c r="O22" s="330">
        <v>1</v>
      </c>
      <c r="P22" s="330">
        <v>8</v>
      </c>
      <c r="Q22" s="330">
        <v>0</v>
      </c>
      <c r="R22" s="331">
        <v>17</v>
      </c>
      <c r="S22" s="332">
        <v>224</v>
      </c>
      <c r="T22" s="333">
        <v>7</v>
      </c>
      <c r="U22" s="334"/>
    </row>
    <row r="23" spans="1:22" s="340" customFormat="1" ht="22.5" customHeight="1">
      <c r="A23" s="335" t="s">
        <v>132</v>
      </c>
      <c r="B23" s="336"/>
      <c r="C23" s="337"/>
      <c r="D23" s="338">
        <v>634.18078620271501</v>
      </c>
      <c r="E23" s="338">
        <v>26.692660086906727</v>
      </c>
      <c r="F23" s="338">
        <v>73.634924377673727</v>
      </c>
      <c r="G23" s="338">
        <v>0</v>
      </c>
      <c r="H23" s="338">
        <v>3.6817462188836867</v>
      </c>
      <c r="I23" s="338">
        <v>0</v>
      </c>
      <c r="J23" s="338">
        <v>8.2839289924882937</v>
      </c>
      <c r="K23" s="338">
        <v>146.34941220062652</v>
      </c>
      <c r="L23" s="338">
        <v>33.135715969953175</v>
      </c>
      <c r="M23" s="338">
        <v>38.658335298278708</v>
      </c>
      <c r="N23" s="338">
        <v>0</v>
      </c>
      <c r="O23" s="338">
        <v>0.92043655472092167</v>
      </c>
      <c r="P23" s="338">
        <v>6.4430558830464513</v>
      </c>
      <c r="Q23" s="338">
        <v>0.92043655472092167</v>
      </c>
      <c r="R23" s="338">
        <v>15.647421430255665</v>
      </c>
      <c r="S23" s="338">
        <v>278.89227608043922</v>
      </c>
      <c r="T23" s="338">
        <v>12.886111766092903</v>
      </c>
      <c r="U23" s="339"/>
      <c r="V23" s="318"/>
    </row>
    <row r="24" spans="1:22" ht="15.75" customHeight="1">
      <c r="A24" s="243"/>
      <c r="B24" s="243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</row>
    <row r="25" spans="1:22" ht="12.75" customHeight="1"/>
  </sheetData>
  <mergeCells count="13">
    <mergeCell ref="A23:C23"/>
    <mergeCell ref="A18:C18"/>
    <mergeCell ref="U18:V18"/>
    <mergeCell ref="A19:C19"/>
    <mergeCell ref="A20:C20"/>
    <mergeCell ref="A21:C21"/>
    <mergeCell ref="A22:C22"/>
    <mergeCell ref="A1:R1"/>
    <mergeCell ref="A2:R2"/>
    <mergeCell ref="A3:A4"/>
    <mergeCell ref="B3:B4"/>
    <mergeCell ref="C3:C4"/>
    <mergeCell ref="D3:D4"/>
  </mergeCells>
  <dataValidations count="1">
    <dataValidation operator="equal" allowBlank="1" showErrorMessage="1" sqref="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workbookViewId="0">
      <selection activeCell="C14" sqref="C14"/>
    </sheetView>
  </sheetViews>
  <sheetFormatPr defaultRowHeight="12.75"/>
  <cols>
    <col min="1" max="1" width="6.5703125" customWidth="1"/>
    <col min="2" max="2" width="16.85546875" customWidth="1"/>
  </cols>
  <sheetData>
    <row r="1" spans="1:20" ht="43.9" customHeight="1">
      <c r="A1" s="278" t="s">
        <v>133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</row>
    <row r="2" spans="1:20" ht="34.5" customHeight="1" thickBot="1">
      <c r="A2" s="341" t="s">
        <v>123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</row>
    <row r="3" spans="1:20" ht="129.75" customHeight="1">
      <c r="A3" s="279" t="s">
        <v>62</v>
      </c>
      <c r="B3" s="280" t="s">
        <v>63</v>
      </c>
      <c r="C3" s="281" t="s">
        <v>124</v>
      </c>
      <c r="D3" s="282" t="s">
        <v>65</v>
      </c>
      <c r="E3" s="174" t="s">
        <v>66</v>
      </c>
      <c r="F3" s="174" t="s">
        <v>67</v>
      </c>
      <c r="G3" s="174" t="s">
        <v>68</v>
      </c>
      <c r="H3" s="174" t="s">
        <v>69</v>
      </c>
      <c r="I3" s="174" t="s">
        <v>70</v>
      </c>
      <c r="J3" s="174" t="s">
        <v>71</v>
      </c>
      <c r="K3" s="174" t="s">
        <v>72</v>
      </c>
      <c r="L3" s="174" t="s">
        <v>73</v>
      </c>
      <c r="M3" s="174" t="s">
        <v>74</v>
      </c>
      <c r="N3" s="174" t="s">
        <v>75</v>
      </c>
      <c r="O3" s="174" t="s">
        <v>76</v>
      </c>
      <c r="P3" s="174" t="s">
        <v>77</v>
      </c>
      <c r="Q3" s="174" t="s">
        <v>80</v>
      </c>
      <c r="R3" s="175" t="s">
        <v>81</v>
      </c>
      <c r="S3" s="176" t="s">
        <v>82</v>
      </c>
      <c r="T3" s="342" t="s">
        <v>83</v>
      </c>
    </row>
    <row r="4" spans="1:20" ht="29.25" customHeight="1">
      <c r="A4" s="285"/>
      <c r="B4" s="286"/>
      <c r="C4" s="287"/>
      <c r="D4" s="288"/>
      <c r="E4" s="180" t="s">
        <v>85</v>
      </c>
      <c r="F4" s="180" t="s">
        <v>86</v>
      </c>
      <c r="G4" s="180" t="s">
        <v>87</v>
      </c>
      <c r="H4" s="180" t="s">
        <v>88</v>
      </c>
      <c r="I4" s="180" t="s">
        <v>89</v>
      </c>
      <c r="J4" s="180" t="s">
        <v>90</v>
      </c>
      <c r="K4" s="181" t="s">
        <v>91</v>
      </c>
      <c r="L4" s="180" t="s">
        <v>92</v>
      </c>
      <c r="M4" s="180" t="s">
        <v>93</v>
      </c>
      <c r="N4" s="180" t="s">
        <v>94</v>
      </c>
      <c r="O4" s="180" t="s">
        <v>95</v>
      </c>
      <c r="P4" s="180" t="s">
        <v>96</v>
      </c>
      <c r="Q4" s="180" t="s">
        <v>99</v>
      </c>
      <c r="R4" s="182" t="s">
        <v>100</v>
      </c>
      <c r="S4" s="253" t="s">
        <v>101</v>
      </c>
      <c r="T4" s="185" t="s">
        <v>102</v>
      </c>
    </row>
    <row r="5" spans="1:20" ht="18.75" customHeight="1">
      <c r="A5" s="187">
        <v>1</v>
      </c>
      <c r="B5" s="254" t="s">
        <v>33</v>
      </c>
      <c r="C5" s="290">
        <v>18301</v>
      </c>
      <c r="D5" s="260">
        <f>'[5]11м (труд)'!D5*100000/'[5]11м (труд)'!$C5*1.093</f>
        <v>406.11988415933553</v>
      </c>
      <c r="E5" s="255">
        <f>'[5]11м (труд)'!E5*100000/'[5]11м (труд)'!$C5*1.093</f>
        <v>17.917053712911862</v>
      </c>
      <c r="F5" s="255">
        <f>'[5]11м (труд)'!F5*100000/'[5]11м (труд)'!$C5*1.093</f>
        <v>59.723512376372874</v>
      </c>
      <c r="G5" s="255">
        <f>'[5]11м (труд)'!G5*100000/'[5]11м (труд)'!$C5*1.093</f>
        <v>0</v>
      </c>
      <c r="H5" s="255">
        <f>'[5]11м (труд)'!H5*100000/'[5]11м (труд)'!$C5*1.093</f>
        <v>11.944702475274575</v>
      </c>
      <c r="I5" s="255">
        <f>'[5]11м (труд)'!I5*100000/'[5]11м (труд)'!$C5*1.093</f>
        <v>0</v>
      </c>
      <c r="J5" s="255">
        <f>'[5]11м (труд)'!J5*100000/'[5]11м (труд)'!$C5*1.093</f>
        <v>5.9723512376372874</v>
      </c>
      <c r="K5" s="255">
        <f>'[5]11м (труд)'!K5*100000/'[5]11м (труд)'!$C5*1.093</f>
        <v>107.50232227747118</v>
      </c>
      <c r="L5" s="255">
        <f>'[5]11м (труд)'!L5*100000/'[5]11м (труд)'!$C5*1.093</f>
        <v>11.944702475274575</v>
      </c>
      <c r="M5" s="255">
        <f>'[5]11м (труд)'!M5*100000/'[5]11м (труд)'!$C5*1.093</f>
        <v>5.9723512376372874</v>
      </c>
      <c r="N5" s="255">
        <f>'[5]11м (труд)'!N5*100000/'[5]11м (труд)'!$C5*1.093</f>
        <v>0</v>
      </c>
      <c r="O5" s="255">
        <f>'[5]11м (труд)'!O5*100000/'[5]11м (труд)'!$C5*1.093</f>
        <v>5.9723512376372874</v>
      </c>
      <c r="P5" s="255">
        <f>'[5]11м (труд)'!P5*100000/'[5]11м (труд)'!$C5*1.093</f>
        <v>5.9723512376372874</v>
      </c>
      <c r="Q5" s="255">
        <f>'[5]11м (труд)'!Q5*100000/'[5]11м (труд)'!$C5*1.093</f>
        <v>0</v>
      </c>
      <c r="R5" s="255">
        <f>'[5]11м (труд)'!R5*100000/'[5]11м (труд)'!$C5*1.093</f>
        <v>11.944702475274575</v>
      </c>
      <c r="S5" s="255">
        <f>'[5]11м (труд)'!S5*100000/'[5]11м (труд)'!$C5*1.093</f>
        <v>161.25348341620673</v>
      </c>
      <c r="T5" s="343">
        <f>'[5]11м (труд)'!T5*100000/'[5]11м (труд)'!$C5*1.093</f>
        <v>5.9723512376372874</v>
      </c>
    </row>
    <row r="6" spans="1:20" ht="18.75" customHeight="1">
      <c r="A6" s="187">
        <v>2</v>
      </c>
      <c r="B6" s="254" t="s">
        <v>34</v>
      </c>
      <c r="C6" s="290">
        <v>4428</v>
      </c>
      <c r="D6" s="260">
        <f>'[5]11м (труд)'!D6*100000/'[5]11м (труд)'!$C6*1.093</f>
        <v>691.14724480578138</v>
      </c>
      <c r="E6" s="255">
        <f>'[5]11м (труд)'!E6*100000/'[5]11м (труд)'!$C6*1.093</f>
        <v>49.367660343270103</v>
      </c>
      <c r="F6" s="255">
        <f>'[5]11м (труд)'!F6*100000/'[5]11м (труд)'!$C6*1.093</f>
        <v>246.83830171635051</v>
      </c>
      <c r="G6" s="255">
        <f>'[5]11м (труд)'!G6*100000/'[5]11м (труд)'!$C6*1.093</f>
        <v>0</v>
      </c>
      <c r="H6" s="255">
        <f>'[5]11м (труд)'!H6*100000/'[5]11м (труд)'!$C6*1.093</f>
        <v>0</v>
      </c>
      <c r="I6" s="255">
        <f>'[5]11м (труд)'!I6*100000/'[5]11м (труд)'!$C6*1.093</f>
        <v>0</v>
      </c>
      <c r="J6" s="255">
        <f>'[5]11м (труд)'!J6*100000/'[5]11м (труд)'!$C6*1.093</f>
        <v>0</v>
      </c>
      <c r="K6" s="255">
        <f>'[5]11м (труд)'!K6*100000/'[5]11м (труд)'!$C6*1.093</f>
        <v>98.735320686540206</v>
      </c>
      <c r="L6" s="255">
        <f>'[5]11м (труд)'!L6*100000/'[5]11м (труд)'!$C6*1.093</f>
        <v>49.367660343270103</v>
      </c>
      <c r="M6" s="255">
        <f>'[5]11м (труд)'!M6*100000/'[5]11м (труд)'!$C6*1.093</f>
        <v>24.683830171635051</v>
      </c>
      <c r="N6" s="255">
        <f>'[5]11м (труд)'!N6*100000/'[5]11м (труд)'!$C6*1.093</f>
        <v>0</v>
      </c>
      <c r="O6" s="255">
        <f>'[5]11м (труд)'!O6*100000/'[5]11м (труд)'!$C6*1.093</f>
        <v>0</v>
      </c>
      <c r="P6" s="255">
        <f>'[5]11м (труд)'!P6*100000/'[5]11м (труд)'!$C6*1.093</f>
        <v>0</v>
      </c>
      <c r="Q6" s="255">
        <f>'[5]11м (труд)'!Q6*100000/'[5]11м (труд)'!$C6*1.093</f>
        <v>0</v>
      </c>
      <c r="R6" s="255">
        <f>'[5]11м (труд)'!R6*100000/'[5]11м (труд)'!$C6*1.093</f>
        <v>24.683830171635051</v>
      </c>
      <c r="S6" s="255">
        <f>'[5]11м (труд)'!S6*100000/'[5]11м (труд)'!$C6*1.093</f>
        <v>197.47064137308041</v>
      </c>
      <c r="T6" s="255">
        <f>'[5]11м (труд)'!T6*100000/'[5]11м (труд)'!$C6*1.093</f>
        <v>49.367660343270103</v>
      </c>
    </row>
    <row r="7" spans="1:20" ht="18.75" customHeight="1">
      <c r="A7" s="187">
        <v>3</v>
      </c>
      <c r="B7" s="254" t="s">
        <v>35</v>
      </c>
      <c r="C7" s="290">
        <v>6135</v>
      </c>
      <c r="D7" s="260">
        <f>'[5]11м (труд)'!D7*100000/'[5]11м (труд)'!$C7*1.093</f>
        <v>819.52730236348816</v>
      </c>
      <c r="E7" s="255">
        <f>'[5]11м (труд)'!E7*100000/'[5]11м (труд)'!$C7*1.093</f>
        <v>17.815810920945392</v>
      </c>
      <c r="F7" s="255">
        <f>'[5]11м (труд)'!F7*100000/'[5]11м (труд)'!$C7*1.093</f>
        <v>106.89486552567237</v>
      </c>
      <c r="G7" s="255">
        <f>'[5]11м (труд)'!G7*100000/'[5]11м (труд)'!$C7*1.093</f>
        <v>0</v>
      </c>
      <c r="H7" s="255">
        <f>'[5]11м (труд)'!H7*100000/'[5]11м (труд)'!$C7*1.093</f>
        <v>0</v>
      </c>
      <c r="I7" s="255">
        <f>'[5]11м (труд)'!I7*100000/'[5]11м (труд)'!$C7*1.093</f>
        <v>0</v>
      </c>
      <c r="J7" s="255">
        <f>'[5]11м (труд)'!J7*100000/'[5]11м (труд)'!$C7*1.093</f>
        <v>17.815810920945392</v>
      </c>
      <c r="K7" s="255">
        <f>'[5]11м (труд)'!K7*100000/'[5]11м (труд)'!$C7*1.093</f>
        <v>267.23716381418092</v>
      </c>
      <c r="L7" s="255">
        <f>'[5]11м (труд)'!L7*100000/'[5]11м (труд)'!$C7*1.093</f>
        <v>17.815810920945392</v>
      </c>
      <c r="M7" s="255">
        <f>'[5]11м (труд)'!M7*100000/'[5]11м (труд)'!$C7*1.093</f>
        <v>35.631621841890784</v>
      </c>
      <c r="N7" s="255">
        <f>'[5]11м (труд)'!N7*100000/'[5]11м (труд)'!$C7*1.093</f>
        <v>0</v>
      </c>
      <c r="O7" s="255">
        <f>'[5]11м (труд)'!O7*100000/'[5]11м (труд)'!$C7*1.093</f>
        <v>0</v>
      </c>
      <c r="P7" s="255">
        <f>'[5]11м (труд)'!P7*100000/'[5]11м (труд)'!$C7*1.093</f>
        <v>0</v>
      </c>
      <c r="Q7" s="255">
        <f>'[5]11м (труд)'!Q7*100000/'[5]11м (труд)'!$C7*1.093</f>
        <v>0</v>
      </c>
      <c r="R7" s="255">
        <f>'[5]11м (труд)'!R7*100000/'[5]11м (труд)'!$C7*1.093</f>
        <v>17.815810920945392</v>
      </c>
      <c r="S7" s="255">
        <f>'[5]11м (труд)'!S7*100000/'[5]11м (труд)'!$C7*1.093</f>
        <v>338.5004074979625</v>
      </c>
      <c r="T7" s="255">
        <f>'[5]11м (труд)'!T7*100000/'[5]11м (труд)'!$C7*1.093</f>
        <v>17.815810920945392</v>
      </c>
    </row>
    <row r="8" spans="1:20" ht="18.75" customHeight="1">
      <c r="A8" s="187">
        <v>4</v>
      </c>
      <c r="B8" s="254" t="s">
        <v>36</v>
      </c>
      <c r="C8" s="290">
        <v>6898</v>
      </c>
      <c r="D8" s="260">
        <f>'[5]11м (труд)'!D8*100000/'[5]11м (труд)'!$C8*1.093</f>
        <v>697.18759060597279</v>
      </c>
      <c r="E8" s="255">
        <f>'[5]11м (труд)'!E8*100000/'[5]11м (труд)'!$C8*1.093</f>
        <v>15.845172513772107</v>
      </c>
      <c r="F8" s="255">
        <f>'[5]11м (труд)'!F8*100000/'[5]11м (труд)'!$C8*1.093</f>
        <v>95.071035082632648</v>
      </c>
      <c r="G8" s="255">
        <f>'[5]11м (труд)'!G8*100000/'[5]11м (труд)'!$C8*1.093</f>
        <v>0</v>
      </c>
      <c r="H8" s="255">
        <f>'[5]11м (труд)'!H8*100000/'[5]11м (труд)'!$C8*1.093</f>
        <v>15.845172513772107</v>
      </c>
      <c r="I8" s="255">
        <f>'[5]11м (труд)'!I8*100000/'[5]11м (труд)'!$C8*1.093</f>
        <v>15.845172513772107</v>
      </c>
      <c r="J8" s="255">
        <f>'[5]11м (труд)'!J8*100000/'[5]11м (труд)'!$C8*1.093</f>
        <v>15.845172513772107</v>
      </c>
      <c r="K8" s="255">
        <f>'[5]11м (труд)'!K8*100000/'[5]11м (труд)'!$C8*1.093</f>
        <v>174.2968976514932</v>
      </c>
      <c r="L8" s="255">
        <f>'[5]11м (труд)'!L8*100000/'[5]11м (труд)'!$C8*1.093</f>
        <v>31.690345027544215</v>
      </c>
      <c r="M8" s="255">
        <f>'[5]11м (труд)'!M8*100000/'[5]11м (труд)'!$C8*1.093</f>
        <v>15.845172513772107</v>
      </c>
      <c r="N8" s="255">
        <f>'[5]11м (труд)'!N8*100000/'[5]11м (труд)'!$C8*1.093</f>
        <v>0</v>
      </c>
      <c r="O8" s="255">
        <f>'[5]11м (труд)'!O8*100000/'[5]11м (труд)'!$C8*1.093</f>
        <v>0</v>
      </c>
      <c r="P8" s="255">
        <f>'[5]11м (труд)'!P8*100000/'[5]11м (труд)'!$C8*1.093</f>
        <v>0</v>
      </c>
      <c r="Q8" s="255">
        <f>'[5]11м (труд)'!Q8*100000/'[5]11м (труд)'!$C8*1.093</f>
        <v>15.845172513772107</v>
      </c>
      <c r="R8" s="255">
        <f>'[5]11м (труд)'!R8*100000/'[5]11м (труд)'!$C8*1.093</f>
        <v>31.690345027544215</v>
      </c>
      <c r="S8" s="255">
        <f>'[5]11м (труд)'!S8*100000/'[5]11м (труд)'!$C8*1.093</f>
        <v>269.36793273412582</v>
      </c>
      <c r="T8" s="255">
        <f>'[5]11м (труд)'!T8*100000/'[5]11м (труд)'!$C8*1.093</f>
        <v>15.845172513772107</v>
      </c>
    </row>
    <row r="9" spans="1:20" ht="18.75" customHeight="1">
      <c r="A9" s="195">
        <v>5</v>
      </c>
      <c r="B9" s="254" t="s">
        <v>37</v>
      </c>
      <c r="C9" s="290">
        <v>7251</v>
      </c>
      <c r="D9" s="260">
        <f>'[5]11м (труд)'!D9*100000/'[5]11м (труд)'!$C9*1.093</f>
        <v>542.65618535374426</v>
      </c>
      <c r="E9" s="255">
        <f>'[5]11м (труд)'!E9*100000/'[5]11м (труд)'!$C9*1.093</f>
        <v>0</v>
      </c>
      <c r="F9" s="255">
        <f>'[5]11м (труд)'!F9*100000/'[5]11м (труд)'!$C9*1.093</f>
        <v>30.147565852985792</v>
      </c>
      <c r="G9" s="255">
        <f>'[5]11м (труд)'!G9*100000/'[5]11м (труд)'!$C9*1.093</f>
        <v>0</v>
      </c>
      <c r="H9" s="255">
        <f>'[5]11м (труд)'!H9*100000/'[5]11м (труд)'!$C9*1.093</f>
        <v>0</v>
      </c>
      <c r="I9" s="255" t="s">
        <v>134</v>
      </c>
      <c r="J9" s="255">
        <f>'[5]11м (труд)'!J9*100000/'[5]11м (труд)'!$C9*1.093</f>
        <v>0</v>
      </c>
      <c r="K9" s="255">
        <f>'[5]11м (труд)'!K9*100000/'[5]11м (труд)'!$C9*1.093</f>
        <v>165.81161219142189</v>
      </c>
      <c r="L9" s="255">
        <f>'[5]11м (труд)'!L9*100000/'[5]11м (труд)'!$C9*1.093</f>
        <v>30.147565852985792</v>
      </c>
      <c r="M9" s="255">
        <f>'[5]11м (труд)'!M9*100000/'[5]11м (труд)'!$C9*1.093</f>
        <v>60.295131705971585</v>
      </c>
      <c r="N9" s="255">
        <f>'[5]11м (труд)'!N9*100000/'[5]11м (труд)'!$C9*1.093</f>
        <v>0</v>
      </c>
      <c r="O9" s="255">
        <f>'[5]11м (труд)'!O9*100000/'[5]11м (труд)'!$C9*1.093</f>
        <v>0</v>
      </c>
      <c r="P9" s="255">
        <f>'[5]11м (труд)'!P9*100000/'[5]11м (труд)'!$C9*1.093</f>
        <v>0</v>
      </c>
      <c r="Q9" s="255">
        <f>'[5]11м (труд)'!Q9*100000/'[5]11м (труд)'!$C9*1.093</f>
        <v>0</v>
      </c>
      <c r="R9" s="255">
        <f>'[5]11м (труд)'!R9*100000/'[5]11м (труд)'!$C9*1.093</f>
        <v>0</v>
      </c>
      <c r="S9" s="255">
        <f>'[5]11м (труд)'!S9*100000/'[5]11м (труд)'!$C9*1.093</f>
        <v>241.18052682388634</v>
      </c>
      <c r="T9" s="255">
        <f>'[5]11м (труд)'!T9*100000/'[5]11м (труд)'!$C9*1.093</f>
        <v>0</v>
      </c>
    </row>
    <row r="10" spans="1:20" ht="18.75" customHeight="1">
      <c r="A10" s="187">
        <v>6</v>
      </c>
      <c r="B10" s="254" t="s">
        <v>38</v>
      </c>
      <c r="C10" s="290">
        <v>5892</v>
      </c>
      <c r="D10" s="260">
        <f>'[5]11м (труд)'!D10*100000/'[5]11м (труд)'!$C10*1.093</f>
        <v>519.41615750169717</v>
      </c>
      <c r="E10" s="255">
        <f>'[5]11м (труд)'!E10*100000/'[5]11м (труд)'!$C10*1.093</f>
        <v>37.101154107264087</v>
      </c>
      <c r="F10" s="255">
        <f>'[5]11м (труд)'!F10*100000/'[5]11м (труд)'!$C10*1.093</f>
        <v>0</v>
      </c>
      <c r="G10" s="255">
        <f>'[5]11м (труд)'!G10*100000/'[5]11м (труд)'!$C10*1.093</f>
        <v>0</v>
      </c>
      <c r="H10" s="255">
        <f>'[5]11м (труд)'!H10*100000/'[5]11м (труд)'!$C10*1.093</f>
        <v>18.550577053632043</v>
      </c>
      <c r="I10" s="255">
        <f>'[5]11м (труд)'!I10*100000/'[5]11м (труд)'!$C10*1.093</f>
        <v>0</v>
      </c>
      <c r="J10" s="255">
        <f>'[5]11м (труд)'!J10*100000/'[5]11м (труд)'!$C10*1.093</f>
        <v>37.101154107264087</v>
      </c>
      <c r="K10" s="255">
        <f>'[5]11м (труд)'!K10*100000/'[5]11м (труд)'!$C10*1.093</f>
        <v>129.85403937542429</v>
      </c>
      <c r="L10" s="255">
        <f>'[5]11м (труд)'!L10*100000/'[5]11м (труд)'!$C10*1.093</f>
        <v>0</v>
      </c>
      <c r="M10" s="255">
        <f>'[5]11м (труд)'!M10*100000/'[5]11м (труд)'!$C10*1.093</f>
        <v>37.101154107264087</v>
      </c>
      <c r="N10" s="255">
        <f>'[5]11м (труд)'!N10*100000/'[5]11м (труд)'!$C10*1.093</f>
        <v>0</v>
      </c>
      <c r="O10" s="255">
        <f>'[5]11м (труд)'!O10*100000/'[5]11м (труд)'!$C10*1.093</f>
        <v>0</v>
      </c>
      <c r="P10" s="255">
        <f>'[5]11м (труд)'!P10*100000/'[5]11м (труд)'!$C10*1.093</f>
        <v>0</v>
      </c>
      <c r="Q10" s="255">
        <f>'[5]11м (труд)'!Q10*100000/'[5]11м (труд)'!$C10*1.093</f>
        <v>0</v>
      </c>
      <c r="R10" s="255">
        <f>'[5]11м (труд)'!R10*100000/'[5]11м (труд)'!$C10*1.093</f>
        <v>0</v>
      </c>
      <c r="S10" s="255">
        <f>'[5]11м (труд)'!S10*100000/'[5]11м (труд)'!$C10*1.093</f>
        <v>259.70807875084859</v>
      </c>
      <c r="T10" s="255">
        <f>'[5]11м (труд)'!T10*100000/'[5]11м (труд)'!$C10*1.093</f>
        <v>18.550577053632043</v>
      </c>
    </row>
    <row r="11" spans="1:20" ht="18.75" customHeight="1">
      <c r="A11" s="187">
        <v>7</v>
      </c>
      <c r="B11" s="254" t="s">
        <v>39</v>
      </c>
      <c r="C11" s="290">
        <v>9897</v>
      </c>
      <c r="D11" s="260">
        <f>'[5]11м (труд)'!D11*100000/'[5]11м (труд)'!$C11*1.093</f>
        <v>386.5312721026574</v>
      </c>
      <c r="E11" s="255">
        <f>'[5]11м (труд)'!E11*100000/'[5]11м (труд)'!$C11*1.093</f>
        <v>11.043750631504496</v>
      </c>
      <c r="F11" s="255">
        <f>'[5]11м (труд)'!F11*100000/'[5]11м (труд)'!$C11*1.093</f>
        <v>55.218753157522485</v>
      </c>
      <c r="G11" s="255">
        <f>'[5]11м (труд)'!G11*100000/'[5]11м (труд)'!$C11*1.093</f>
        <v>0</v>
      </c>
      <c r="H11" s="255">
        <f>'[5]11м (труд)'!H11*100000/'[5]11м (труд)'!$C11*1.093</f>
        <v>0</v>
      </c>
      <c r="I11" s="255">
        <f>'[5]11м (труд)'!I11*100000/'[5]11м (труд)'!$C11*1.093</f>
        <v>0</v>
      </c>
      <c r="J11" s="255">
        <f>'[5]11м (труд)'!J11*100000/'[5]11м (труд)'!$C11*1.093</f>
        <v>11.043750631504496</v>
      </c>
      <c r="K11" s="255">
        <f>'[5]11м (труд)'!K11*100000/'[5]11м (труд)'!$C11*1.093</f>
        <v>77.306254420531474</v>
      </c>
      <c r="L11" s="255">
        <f>'[5]11м (труд)'!L11*100000/'[5]11м (труд)'!$C11*1.093</f>
        <v>33.13125189451349</v>
      </c>
      <c r="M11" s="255">
        <f>'[5]11м (труд)'!M11*100000/'[5]11м (труд)'!$C11*1.093</f>
        <v>0</v>
      </c>
      <c r="N11" s="255">
        <f>'[5]11м (труд)'!N11*100000/'[5]11м (труд)'!$C11*1.093</f>
        <v>0</v>
      </c>
      <c r="O11" s="255">
        <f>'[5]11м (труд)'!O11*100000/'[5]11м (труд)'!$C11*1.093</f>
        <v>0</v>
      </c>
      <c r="P11" s="255">
        <f>'[5]11м (труд)'!P11*100000/'[5]11м (труд)'!$C11*1.093</f>
        <v>11.043750631504496</v>
      </c>
      <c r="Q11" s="255">
        <f>'[5]11м (труд)'!Q11*100000/'[5]11м (труд)'!$C11*1.093</f>
        <v>0</v>
      </c>
      <c r="R11" s="255">
        <f>'[5]11м (труд)'!R11*100000/'[5]11м (труд)'!$C11*1.093</f>
        <v>33.13125189451349</v>
      </c>
      <c r="S11" s="255">
        <f>'[5]11м (труд)'!S11*100000/'[5]11м (труд)'!$C11*1.093</f>
        <v>154.61250884106295</v>
      </c>
      <c r="T11" s="255">
        <f>'[5]11м (труд)'!T11*100000/'[5]11м (труд)'!$C11*1.093</f>
        <v>0</v>
      </c>
    </row>
    <row r="12" spans="1:20" ht="18.75" customHeight="1">
      <c r="A12" s="196">
        <v>8</v>
      </c>
      <c r="B12" s="254" t="s">
        <v>40</v>
      </c>
      <c r="C12" s="290">
        <v>7325</v>
      </c>
      <c r="D12" s="260">
        <f>'[5]11м (труд)'!D12*100000/'[5]11м (труд)'!$C12*1.093</f>
        <v>641.62457337883961</v>
      </c>
      <c r="E12" s="255">
        <f>'[5]11м (труд)'!E12*100000/'[5]11м (труд)'!$C12*1.093</f>
        <v>0</v>
      </c>
      <c r="F12" s="255">
        <f>'[5]11м (труд)'!F12*100000/'[5]11м (труд)'!$C12*1.093</f>
        <v>44.764505119453922</v>
      </c>
      <c r="G12" s="255">
        <f>'[5]11м (труд)'!G12*100000/'[5]11м (труд)'!$C12*1.093</f>
        <v>0</v>
      </c>
      <c r="H12" s="255">
        <f>'[5]11м (труд)'!H12*100000/'[5]11м (труд)'!$C12*1.093</f>
        <v>0</v>
      </c>
      <c r="I12" s="255">
        <f>'[5]11м (труд)'!I12*100000/'[5]11м (труд)'!$C12*1.093</f>
        <v>0</v>
      </c>
      <c r="J12" s="255">
        <f>'[5]11м (труд)'!J12*100000/'[5]11м (труд)'!$C12*1.093</f>
        <v>0</v>
      </c>
      <c r="K12" s="255">
        <f>'[5]11м (труд)'!K12*100000/'[5]11м (труд)'!$C12*1.093</f>
        <v>149.21501706484642</v>
      </c>
      <c r="L12" s="255">
        <f>'[5]11м (труд)'!L12*100000/'[5]11м (труд)'!$C12*1.093</f>
        <v>59.68600682593857</v>
      </c>
      <c r="M12" s="255">
        <f>'[5]11м (труд)'!M12*100000/'[5]11м (труд)'!$C12*1.093</f>
        <v>59.68600682593857</v>
      </c>
      <c r="N12" s="255">
        <f>'[5]11м (труд)'!N12*100000/'[5]11м (труд)'!$C12*1.093</f>
        <v>0</v>
      </c>
      <c r="O12" s="255">
        <f>'[5]11м (труд)'!O12*100000/'[5]11м (труд)'!$C12*1.093</f>
        <v>14.921501706484642</v>
      </c>
      <c r="P12" s="255">
        <f>'[5]11м (труд)'!P12*100000/'[5]11м (труд)'!$C12*1.093</f>
        <v>14.921501706484642</v>
      </c>
      <c r="Q12" s="255">
        <f>'[5]11м (труд)'!Q12*100000/'[5]11м (труд)'!$C12*1.093</f>
        <v>0</v>
      </c>
      <c r="R12" s="255">
        <f>'[5]11м (труд)'!R12*100000/'[5]11м (труд)'!$C12*1.093</f>
        <v>44.764505119453922</v>
      </c>
      <c r="S12" s="255">
        <f>'[5]11м (труд)'!S12*100000/'[5]11м (труд)'!$C12*1.093</f>
        <v>253.66552901023888</v>
      </c>
      <c r="T12" s="255">
        <f>'[5]11м (труд)'!T12*100000/'[5]11м (труд)'!$C12*1.093</f>
        <v>0</v>
      </c>
    </row>
    <row r="13" spans="1:20" ht="18.75" customHeight="1">
      <c r="A13" s="187">
        <v>9</v>
      </c>
      <c r="B13" s="254" t="s">
        <v>41</v>
      </c>
      <c r="C13" s="290">
        <v>8521</v>
      </c>
      <c r="D13" s="260">
        <f>'[5]11м (труд)'!D13*100000/'[5]11м (труд)'!$C13*1.093</f>
        <v>859.41790869616239</v>
      </c>
      <c r="E13" s="255">
        <f>'[5]11м (труд)'!E13*100000/'[5]11м (труд)'!$C13*1.093</f>
        <v>25.654265931228728</v>
      </c>
      <c r="F13" s="255">
        <f>'[5]11м (труд)'!F13*100000/'[5]11м (труд)'!$C13*1.093</f>
        <v>102.61706372491491</v>
      </c>
      <c r="G13" s="255">
        <f>'[5]11м (труд)'!G13*100000/'[5]11м (труд)'!$C13*1.093</f>
        <v>0</v>
      </c>
      <c r="H13" s="255">
        <f>'[5]11м (труд)'!H13*100000/'[5]11м (труд)'!$C13*1.093</f>
        <v>0</v>
      </c>
      <c r="I13" s="255">
        <f>'[5]11м (труд)'!I13*100000/'[5]11м (труд)'!$C13*1.093</f>
        <v>0</v>
      </c>
      <c r="J13" s="255">
        <f>'[5]11м (труд)'!J13*100000/'[5]11м (труд)'!$C13*1.093</f>
        <v>25.654265931228728</v>
      </c>
      <c r="K13" s="255">
        <f>'[5]11м (труд)'!K13*100000/'[5]11м (труд)'!$C13*1.093</f>
        <v>256.5426593122873</v>
      </c>
      <c r="L13" s="255">
        <f>'[5]11м (труд)'!L13*100000/'[5]11м (труд)'!$C13*1.093</f>
        <v>38.481398896843096</v>
      </c>
      <c r="M13" s="255">
        <f>'[5]11м (труд)'!M13*100000/'[5]11м (труд)'!$C13*1.093</f>
        <v>12.827132965614364</v>
      </c>
      <c r="N13" s="255">
        <f>'[5]11м (труд)'!N13*100000/'[5]11м (труд)'!$C13*1.093</f>
        <v>0</v>
      </c>
      <c r="O13" s="255">
        <f>'[5]11м (труд)'!O13*100000/'[5]11м (труд)'!$C13*1.093</f>
        <v>12.827132965614364</v>
      </c>
      <c r="P13" s="255">
        <f>'[5]11м (труд)'!P13*100000/'[5]11м (труд)'!$C13*1.093</f>
        <v>0</v>
      </c>
      <c r="Q13" s="255">
        <f>'[5]11м (труд)'!Q13*100000/'[5]11м (труд)'!$C13*1.093</f>
        <v>0</v>
      </c>
      <c r="R13" s="255">
        <f>'[5]11м (труд)'!R13*100000/'[5]11м (труд)'!$C13*1.093</f>
        <v>64.135664828071825</v>
      </c>
      <c r="S13" s="255">
        <f>'[5]11м (труд)'!S13*100000/'[5]11м (труд)'!$C13*1.093</f>
        <v>320.67832414035911</v>
      </c>
      <c r="T13" s="255">
        <f>'[5]11м (труд)'!T13*100000/'[5]11м (труд)'!$C13*1.093</f>
        <v>0</v>
      </c>
    </row>
    <row r="14" spans="1:20" ht="18.75" customHeight="1">
      <c r="A14" s="187">
        <v>10</v>
      </c>
      <c r="B14" s="259" t="s">
        <v>42</v>
      </c>
      <c r="C14" s="290">
        <v>5239</v>
      </c>
      <c r="D14" s="260">
        <f>'[5]11м (труд)'!D14*100000/'[5]11м (труд)'!$C14*1.093</f>
        <v>479.84348158045424</v>
      </c>
      <c r="E14" s="255">
        <f>'[5]11м (труд)'!E14*100000/'[5]11м (труд)'!$C14*1.093</f>
        <v>0</v>
      </c>
      <c r="F14" s="255">
        <f>'[5]11м (труд)'!F14*100000/'[5]11м (труд)'!$C14*1.093</f>
        <v>104.31380034357701</v>
      </c>
      <c r="G14" s="255">
        <f>'[5]11м (труд)'!G14*100000/'[5]11м (труд)'!$C14*1.093</f>
        <v>0</v>
      </c>
      <c r="H14" s="255">
        <f>'[5]11м (труд)'!H14*100000/'[5]11м (труд)'!$C14*1.093</f>
        <v>0</v>
      </c>
      <c r="I14" s="255">
        <f>'[5]11м (труд)'!I14*100000/'[5]11м (труд)'!$C14*1.093</f>
        <v>0</v>
      </c>
      <c r="J14" s="255">
        <f>'[5]11м (труд)'!J14*100000/'[5]11м (труд)'!$C14*1.093</f>
        <v>20.862760068715406</v>
      </c>
      <c r="K14" s="255">
        <f>'[5]11м (труд)'!K14*100000/'[5]11м (труд)'!$C14*1.093</f>
        <v>125.17656041229242</v>
      </c>
      <c r="L14" s="255">
        <f>'[5]11м (труд)'!L14*100000/'[5]11м (труд)'!$C14*1.093</f>
        <v>0</v>
      </c>
      <c r="M14" s="255">
        <f>'[5]11м (труд)'!M14*100000/'[5]11м (труд)'!$C14*1.093</f>
        <v>62.588280206146209</v>
      </c>
      <c r="N14" s="255">
        <f>'[5]11м (труд)'!N14*100000/'[5]11м (труд)'!$C14*1.093</f>
        <v>0</v>
      </c>
      <c r="O14" s="255">
        <f>'[5]11м (труд)'!O14*100000/'[5]11м (труд)'!$C14*1.093</f>
        <v>0</v>
      </c>
      <c r="P14" s="255">
        <f>'[5]11м (труд)'!P14*100000/'[5]11м (труд)'!$C14*1.093</f>
        <v>0</v>
      </c>
      <c r="Q14" s="255">
        <f>'[5]11м (труд)'!Q14*100000/'[5]11м (труд)'!$C14*1.093</f>
        <v>0</v>
      </c>
      <c r="R14" s="255">
        <f>'[5]11м (труд)'!R14*100000/'[5]11м (труд)'!$C14*1.093</f>
        <v>20.862760068715406</v>
      </c>
      <c r="S14" s="255">
        <f>'[5]11м (труд)'!S14*100000/'[5]11м (труд)'!$C14*1.093</f>
        <v>146.03932048100782</v>
      </c>
      <c r="T14" s="255">
        <f>'[5]11м (труд)'!T14*100000/'[5]11м (труд)'!$C14*1.093</f>
        <v>0</v>
      </c>
    </row>
    <row r="15" spans="1:20" ht="18.75" customHeight="1">
      <c r="A15" s="294" t="s">
        <v>103</v>
      </c>
      <c r="B15" s="295" t="s">
        <v>43</v>
      </c>
      <c r="C15" s="296">
        <v>79887</v>
      </c>
      <c r="D15" s="260">
        <f>'[5]11м (труд)'!D15*100000/'[5]11м (труд)'!$C15*1.093</f>
        <v>571.90030918672619</v>
      </c>
      <c r="E15" s="260">
        <f>'[5]11м (труд)'!E15*100000/'[5]11м (труд)'!$C15*1.093</f>
        <v>16.418190694355779</v>
      </c>
      <c r="F15" s="260">
        <f>'[5]11м (труд)'!F15*100000/'[5]11м (труд)'!$C15*1.093</f>
        <v>75.25004068246399</v>
      </c>
      <c r="G15" s="260">
        <f>'[5]11м (труд)'!G15*100000/'[5]11м (труд)'!$C15*1.093</f>
        <v>0</v>
      </c>
      <c r="H15" s="260">
        <f>'[5]11м (труд)'!H15*100000/'[5]11м (труд)'!$C15*1.093</f>
        <v>5.4727302314519255</v>
      </c>
      <c r="I15" s="260">
        <f>'[5]11м (труд)'!I15*100000/'[5]11м (труд)'!$C15*1.093</f>
        <v>1.3681825578629814</v>
      </c>
      <c r="J15" s="260">
        <f>'[5]11м (труд)'!J15*100000/'[5]11м (труд)'!$C15*1.093</f>
        <v>12.313643020766833</v>
      </c>
      <c r="K15" s="260">
        <f>'[5]11м (труд)'!K15*100000/'[5]11м (труд)'!$C15*1.093</f>
        <v>149.13189880706497</v>
      </c>
      <c r="L15" s="260">
        <f>'[5]11м (труд)'!L15*100000/'[5]11м (труд)'!$C15*1.093</f>
        <v>25.995468599396645</v>
      </c>
      <c r="M15" s="260">
        <f>'[5]11м (труд)'!M15*100000/'[5]11м (труд)'!$C15*1.093</f>
        <v>25.995468599396645</v>
      </c>
      <c r="N15" s="260">
        <f>'[5]11м (труд)'!N15*100000/'[5]11м (труд)'!$C15*1.093</f>
        <v>0</v>
      </c>
      <c r="O15" s="260">
        <f>'[5]11м (труд)'!O15*100000/'[5]11м (труд)'!$C15*1.093</f>
        <v>4.1045476735889448</v>
      </c>
      <c r="P15" s="260">
        <f>'[5]11м (труд)'!P15*100000/'[5]11м (труд)'!$C15*1.093</f>
        <v>4.1045476735889448</v>
      </c>
      <c r="Q15" s="260">
        <f>'[5]11м (труд)'!Q15*100000/'[5]11м (труд)'!$C15*1.093</f>
        <v>1.3681825578629814</v>
      </c>
      <c r="R15" s="260">
        <f>'[5]11м (труд)'!R15*100000/'[5]11м (труд)'!$C15*1.093</f>
        <v>24.627286041533665</v>
      </c>
      <c r="S15" s="260">
        <f>'[5]11м (труд)'!S15*100000/'[5]11м (труд)'!$C15*1.093</f>
        <v>224.38193948952895</v>
      </c>
      <c r="T15" s="260">
        <f>'[5]11м (труд)'!T15*100000/'[5]11м (труд)'!$C15*1.093</f>
        <v>8.2090953471778896</v>
      </c>
    </row>
    <row r="16" spans="1:20" ht="18.75" customHeight="1">
      <c r="A16" s="187">
        <v>11</v>
      </c>
      <c r="B16" s="264" t="s">
        <v>104</v>
      </c>
      <c r="C16" s="299">
        <v>36996</v>
      </c>
      <c r="D16" s="260">
        <f>'[5]11м (труд)'!D16*100000/'[5]11м (труд)'!$C16*1.093</f>
        <v>378.15980105957402</v>
      </c>
      <c r="E16" s="255">
        <f>'[5]11м (труд)'!E16*100000/'[5]11м (труд)'!$C16*1.093</f>
        <v>35.452481349335059</v>
      </c>
      <c r="F16" s="255">
        <f>'[5]11м (труд)'!F16*100000/'[5]11м (труд)'!$C16*1.093</f>
        <v>44.315601686668828</v>
      </c>
      <c r="G16" s="255">
        <f>'[5]11м (труд)'!G16*100000/'[5]11м (труд)'!$C16*1.093</f>
        <v>0</v>
      </c>
      <c r="H16" s="255">
        <f>'[5]11м (труд)'!H16*100000/'[5]11м (труд)'!$C16*1.093</f>
        <v>0</v>
      </c>
      <c r="I16" s="255">
        <f>'[5]11м (труд)'!I16*100000/'[5]11м (труд)'!$C16*1.093</f>
        <v>0</v>
      </c>
      <c r="J16" s="255">
        <f>'[5]11м (труд)'!J16*100000/'[5]11м (труд)'!$C16*1.093</f>
        <v>5.9087468915558441</v>
      </c>
      <c r="K16" s="255">
        <f>'[5]11м (труд)'!K16*100000/'[5]11м (труд)'!$C16*1.093</f>
        <v>115.22056438533896</v>
      </c>
      <c r="L16" s="255">
        <f>'[5]11м (труд)'!L16*100000/'[5]11м (труд)'!$C16*1.093</f>
        <v>17.72624067466753</v>
      </c>
      <c r="M16" s="255">
        <f>'[5]11м (труд)'!M16*100000/'[5]11м (труд)'!$C16*1.093</f>
        <v>14.77186722888961</v>
      </c>
      <c r="N16" s="255">
        <f>'[5]11м (труд)'!N16*100000/'[5]11м (труд)'!$C16*1.093</f>
        <v>0</v>
      </c>
      <c r="O16" s="255">
        <f>'[5]11м (труд)'!O16*100000/'[5]11м (труд)'!$C16*1.093</f>
        <v>0</v>
      </c>
      <c r="P16" s="255">
        <f>'[5]11м (труд)'!P16*100000/'[5]11м (труд)'!$C16*1.093</f>
        <v>5.9087468915558441</v>
      </c>
      <c r="Q16" s="255">
        <f>'[5]11м (труд)'!Q16*100000/'[5]11м (труд)'!$C16*1.093</f>
        <v>0</v>
      </c>
      <c r="R16" s="255">
        <f>'[5]11м (труд)'!R16*100000/'[5]11м (труд)'!$C16*1.093</f>
        <v>8.8631203373337648</v>
      </c>
      <c r="S16" s="255">
        <f>'[5]11м (труд)'!S16*100000/'[5]11м (труд)'!$C16*1.093</f>
        <v>129.99243161422856</v>
      </c>
      <c r="T16" s="255">
        <f>'[5]11м (труд)'!T16*100000/'[5]11м (труд)'!$C16*1.093</f>
        <v>14.77186722888961</v>
      </c>
    </row>
    <row r="17" spans="1:22" ht="51" customHeight="1" thickBot="1">
      <c r="A17" s="344" t="s">
        <v>126</v>
      </c>
      <c r="B17" s="345"/>
      <c r="C17" s="302">
        <v>116883</v>
      </c>
      <c r="D17" s="260">
        <f>'[5]11м (труд)'!D17*100000/'[5]11м (труд)'!$C17*1.093</f>
        <v>510.57724391057724</v>
      </c>
      <c r="E17" s="260">
        <f>'[5]11м (труд)'!E17*100000/'[5]11м (труд)'!$C17*1.093</f>
        <v>22.442955776289111</v>
      </c>
      <c r="F17" s="260">
        <f>'[5]11м (труд)'!F17*100000/'[5]11м (труд)'!$C17*1.093</f>
        <v>65.458621014176572</v>
      </c>
      <c r="G17" s="260">
        <f>'[5]11м (труд)'!G17*100000/'[5]11м (труд)'!$C17*1.093</f>
        <v>0</v>
      </c>
      <c r="H17" s="260">
        <f>'[5]11м (труд)'!H17*100000/'[5]11м (труд)'!$C17*1.093</f>
        <v>3.7404926293815182</v>
      </c>
      <c r="I17" s="260">
        <f>'[5]11м (труд)'!I17*100000/'[5]11м (труд)'!$C17*1.093</f>
        <v>0.93512315734537954</v>
      </c>
      <c r="J17" s="260">
        <f>'[5]11м (труд)'!J17*100000/'[5]11м (труд)'!$C17*1.093</f>
        <v>10.286354730799173</v>
      </c>
      <c r="K17" s="260">
        <f>'[5]11м (труд)'!K17*100000/'[5]11м (труд)'!$C17*1.093</f>
        <v>138.39822728711616</v>
      </c>
      <c r="L17" s="260">
        <f>'[5]11м (труд)'!L17*100000/'[5]11м (труд)'!$C17*1.093</f>
        <v>23.378078933634487</v>
      </c>
      <c r="M17" s="260">
        <f>'[5]11м (труд)'!M17*100000/'[5]11м (труд)'!$C17*1.093</f>
        <v>22.442955776289111</v>
      </c>
      <c r="N17" s="260">
        <f>'[5]11м (труд)'!N17*100000/'[5]11м (труд)'!$C17*1.093</f>
        <v>0</v>
      </c>
      <c r="O17" s="260">
        <f>'[5]11м (труд)'!O17*100000/'[5]11м (труд)'!$C17*1.093</f>
        <v>2.8053694720361388</v>
      </c>
      <c r="P17" s="260">
        <f>'[5]11м (труд)'!P17*100000/'[5]11м (труд)'!$C17*1.093</f>
        <v>4.6756157867268975</v>
      </c>
      <c r="Q17" s="260">
        <f>'[5]11м (труд)'!Q17*100000/'[5]11м (труд)'!$C17*1.093</f>
        <v>0.93512315734537954</v>
      </c>
      <c r="R17" s="260">
        <f>'[5]11м (труд)'!R17*100000/'[5]11м (труд)'!$C17*1.093</f>
        <v>19.63758630425297</v>
      </c>
      <c r="S17" s="260">
        <f>'[5]11м (труд)'!S17*100000/'[5]11м (труд)'!$C17*1.093</f>
        <v>194.50561672783894</v>
      </c>
      <c r="T17" s="260">
        <f>'[5]11м (труд)'!T17*100000/'[5]11м (труд)'!$C17*1.093</f>
        <v>10.286354730799173</v>
      </c>
    </row>
    <row r="18" spans="1:22" ht="30" customHeight="1" thickBot="1">
      <c r="A18" s="306" t="s">
        <v>107</v>
      </c>
      <c r="B18" s="306"/>
      <c r="C18" s="306"/>
      <c r="D18" s="307">
        <v>1</v>
      </c>
      <c r="E18" s="308">
        <f t="shared" ref="E18:S18" si="0">SUM(E$17/$D$17)*1</f>
        <v>4.3956043956043959E-2</v>
      </c>
      <c r="F18" s="308">
        <f t="shared" si="0"/>
        <v>0.12820512820512822</v>
      </c>
      <c r="G18" s="308">
        <f t="shared" si="0"/>
        <v>0</v>
      </c>
      <c r="H18" s="308">
        <f t="shared" si="0"/>
        <v>7.326007326007326E-3</v>
      </c>
      <c r="I18" s="308">
        <f t="shared" si="0"/>
        <v>1.8315018315018315E-3</v>
      </c>
      <c r="J18" s="308">
        <f t="shared" si="0"/>
        <v>2.0146520146520144E-2</v>
      </c>
      <c r="K18" s="346">
        <f t="shared" si="0"/>
        <v>0.27106227106227104</v>
      </c>
      <c r="L18" s="308">
        <f t="shared" si="0"/>
        <v>4.5787545787545784E-2</v>
      </c>
      <c r="M18" s="308">
        <f t="shared" si="0"/>
        <v>4.3956043956043959E-2</v>
      </c>
      <c r="N18" s="308">
        <f t="shared" si="0"/>
        <v>0</v>
      </c>
      <c r="O18" s="308">
        <f t="shared" si="0"/>
        <v>5.4945054945054949E-3</v>
      </c>
      <c r="P18" s="308">
        <f t="shared" si="0"/>
        <v>9.1575091575091562E-3</v>
      </c>
      <c r="Q18" s="308">
        <f t="shared" si="0"/>
        <v>1.8315018315018315E-3</v>
      </c>
      <c r="R18" s="310">
        <f t="shared" si="0"/>
        <v>3.8461538461538464E-2</v>
      </c>
      <c r="S18" s="311">
        <f t="shared" si="0"/>
        <v>0.38095238095238093</v>
      </c>
      <c r="T18" s="312">
        <f>SUM(T$17/E17)</f>
        <v>0.4583333333333332</v>
      </c>
      <c r="U18" s="313" t="s">
        <v>108</v>
      </c>
      <c r="V18" s="314"/>
    </row>
    <row r="19" spans="1:22" ht="29.25" customHeight="1">
      <c r="A19" s="319" t="s">
        <v>127</v>
      </c>
      <c r="B19" s="319"/>
      <c r="C19" s="319"/>
      <c r="D19" s="257">
        <v>543.32748846631819</v>
      </c>
      <c r="E19" s="257">
        <v>19.537461057864185</v>
      </c>
      <c r="F19" s="257">
        <v>77.219488942987013</v>
      </c>
      <c r="G19" s="257">
        <v>0.93035528846972293</v>
      </c>
      <c r="H19" s="257">
        <v>5.5821317308183378</v>
      </c>
      <c r="I19" s="257">
        <v>0.93035528846972293</v>
      </c>
      <c r="J19" s="257">
        <v>7.4428423077577834</v>
      </c>
      <c r="K19" s="257">
        <v>141.41400384739788</v>
      </c>
      <c r="L19" s="257">
        <v>24.189237500212798</v>
      </c>
      <c r="M19" s="257">
        <v>32.562435096440304</v>
      </c>
      <c r="N19" s="257">
        <v>0.93035528846972293</v>
      </c>
      <c r="O19" s="257">
        <v>0.93035528846972293</v>
      </c>
      <c r="P19" s="257">
        <v>7.4428423077577834</v>
      </c>
      <c r="Q19" s="257">
        <v>0</v>
      </c>
      <c r="R19" s="257">
        <v>15.816039903985292</v>
      </c>
      <c r="S19" s="257">
        <v>208.39958461721795</v>
      </c>
      <c r="T19" s="257">
        <v>6.5124870192880611</v>
      </c>
      <c r="U19" s="317"/>
      <c r="V19" s="318"/>
    </row>
    <row r="20" spans="1:22" ht="27" customHeight="1">
      <c r="A20" s="347" t="s">
        <v>128</v>
      </c>
      <c r="B20" s="347"/>
      <c r="C20" s="348"/>
      <c r="D20" s="349">
        <f>D17/D19-100%</f>
        <v>-6.0277172149318159E-2</v>
      </c>
      <c r="E20" s="349">
        <f t="shared" ref="E20:S20" si="1">E17/E19-100%</f>
        <v>0.14871403760292656</v>
      </c>
      <c r="F20" s="349">
        <f t="shared" si="1"/>
        <v>-0.15230439996169576</v>
      </c>
      <c r="G20" s="350">
        <f t="shared" si="1"/>
        <v>-1</v>
      </c>
      <c r="H20" s="349">
        <f t="shared" si="1"/>
        <v>-0.32991681139829288</v>
      </c>
      <c r="I20" s="349">
        <f t="shared" si="1"/>
        <v>5.1247829025606872E-3</v>
      </c>
      <c r="J20" s="349">
        <f t="shared" si="1"/>
        <v>0.38204657649102081</v>
      </c>
      <c r="K20" s="349">
        <f t="shared" si="1"/>
        <v>-2.1325869279085641E-2</v>
      </c>
      <c r="L20" s="349">
        <f t="shared" si="1"/>
        <v>-3.3533862593691732E-2</v>
      </c>
      <c r="M20" s="349">
        <f t="shared" si="1"/>
        <v>-0.31077157743824402</v>
      </c>
      <c r="N20" s="349"/>
      <c r="O20" s="324" t="s">
        <v>129</v>
      </c>
      <c r="P20" s="349">
        <f t="shared" si="1"/>
        <v>-0.37179701068589954</v>
      </c>
      <c r="Q20" s="349"/>
      <c r="R20" s="349">
        <f t="shared" si="1"/>
        <v>0.24162473182081023</v>
      </c>
      <c r="S20" s="349">
        <f t="shared" si="1"/>
        <v>-6.6669844447622251E-2</v>
      </c>
      <c r="T20" s="324" t="s">
        <v>130</v>
      </c>
      <c r="U20" s="318"/>
    </row>
    <row r="21" spans="1:22" ht="30.75" customHeight="1">
      <c r="A21" s="351" t="s">
        <v>132</v>
      </c>
      <c r="B21" s="351"/>
      <c r="C21" s="351"/>
      <c r="D21" s="338">
        <v>634.18078620271501</v>
      </c>
      <c r="E21" s="338">
        <v>26.692660086906727</v>
      </c>
      <c r="F21" s="338">
        <v>73.634924377673727</v>
      </c>
      <c r="G21" s="338">
        <v>0</v>
      </c>
      <c r="H21" s="338">
        <v>3.6817462188836867</v>
      </c>
      <c r="I21" s="338">
        <v>0</v>
      </c>
      <c r="J21" s="338">
        <v>8.2839289924882937</v>
      </c>
      <c r="K21" s="338">
        <v>146.34941220062652</v>
      </c>
      <c r="L21" s="338">
        <v>33.135715969953175</v>
      </c>
      <c r="M21" s="338">
        <v>38.658335298278708</v>
      </c>
      <c r="N21" s="338">
        <v>0</v>
      </c>
      <c r="O21" s="338">
        <v>0.92043655472092167</v>
      </c>
      <c r="P21" s="338">
        <v>6.4430558830464513</v>
      </c>
      <c r="Q21" s="338">
        <v>0.92043655472092167</v>
      </c>
      <c r="R21" s="338">
        <v>15.647421430255665</v>
      </c>
      <c r="S21" s="338">
        <v>278.89227608043922</v>
      </c>
      <c r="T21" s="338">
        <v>12.886111766092903</v>
      </c>
      <c r="U21" s="318"/>
    </row>
    <row r="22" spans="1:22" ht="21.75" customHeight="1">
      <c r="A22" s="352" t="s">
        <v>135</v>
      </c>
      <c r="B22" s="352"/>
      <c r="C22" s="352"/>
      <c r="D22" s="338">
        <v>690.57540428732614</v>
      </c>
      <c r="E22" s="338">
        <v>34.711462120262418</v>
      </c>
      <c r="F22" s="338">
        <v>83.124817182733693</v>
      </c>
      <c r="G22" s="338">
        <v>0.91345952948059006</v>
      </c>
      <c r="H22" s="338">
        <v>1.8269190589611801</v>
      </c>
      <c r="I22" s="338">
        <v>0</v>
      </c>
      <c r="J22" s="338">
        <v>8.2211357653253092</v>
      </c>
      <c r="K22" s="338">
        <v>129.71125318624379</v>
      </c>
      <c r="L22" s="338">
        <v>33.798002590781827</v>
      </c>
      <c r="M22" s="338">
        <v>42.932597885587732</v>
      </c>
      <c r="N22" s="338">
        <v>0</v>
      </c>
      <c r="O22" s="338">
        <v>0.91345952948059006</v>
      </c>
      <c r="P22" s="338">
        <v>4.5672976474029499</v>
      </c>
      <c r="Q22" s="338">
        <v>2.7403785884417697</v>
      </c>
      <c r="R22" s="338">
        <v>28.317245413898291</v>
      </c>
      <c r="S22" s="338">
        <v>318.7973757887259</v>
      </c>
      <c r="T22" s="338">
        <v>18.269190589611799</v>
      </c>
    </row>
    <row r="23" spans="1:22" ht="18" customHeight="1">
      <c r="A23" s="243"/>
      <c r="B23" s="243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353"/>
      <c r="S23" s="354"/>
      <c r="T23" s="355"/>
    </row>
    <row r="24" spans="1:22" ht="15.75" customHeight="1"/>
    <row r="25" spans="1:22" ht="12.75" customHeight="1"/>
  </sheetData>
  <mergeCells count="13">
    <mergeCell ref="A22:C22"/>
    <mergeCell ref="A17:B17"/>
    <mergeCell ref="A18:C18"/>
    <mergeCell ref="U18:V18"/>
    <mergeCell ref="A19:C19"/>
    <mergeCell ref="A20:C20"/>
    <mergeCell ref="A21:C21"/>
    <mergeCell ref="A1:R1"/>
    <mergeCell ref="A2:R2"/>
    <mergeCell ref="A3:A4"/>
    <mergeCell ref="B3:B4"/>
    <mergeCell ref="C3:C4"/>
    <mergeCell ref="D3:D4"/>
  </mergeCells>
  <dataValidations count="1">
    <dataValidation operator="equal" allowBlank="1" showErrorMessage="1" sqref="C16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workbookViewId="0">
      <selection activeCell="B7" sqref="B7"/>
    </sheetView>
  </sheetViews>
  <sheetFormatPr defaultRowHeight="12.75"/>
  <cols>
    <col min="1" max="1" width="19.140625" customWidth="1"/>
    <col min="2" max="2" width="12.42578125" customWidth="1"/>
  </cols>
  <sheetData>
    <row r="1" spans="1:22" ht="39" customHeight="1">
      <c r="A1" s="356" t="s">
        <v>173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</row>
    <row r="2" spans="1:22" ht="20.25">
      <c r="A2" s="440" t="s">
        <v>61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</row>
    <row r="3" spans="1:22" ht="42" customHeight="1">
      <c r="A3" s="363" t="s">
        <v>138</v>
      </c>
      <c r="B3" s="485" t="s">
        <v>174</v>
      </c>
      <c r="C3" s="363" t="s">
        <v>140</v>
      </c>
      <c r="D3" s="363"/>
      <c r="E3" s="363" t="s">
        <v>141</v>
      </c>
      <c r="F3" s="363"/>
      <c r="G3" s="363" t="s">
        <v>142</v>
      </c>
      <c r="H3" s="363"/>
      <c r="I3" s="364" t="s">
        <v>143</v>
      </c>
      <c r="J3" s="364"/>
      <c r="K3" s="363" t="s">
        <v>144</v>
      </c>
      <c r="L3" s="363"/>
      <c r="M3" s="363" t="s">
        <v>175</v>
      </c>
      <c r="N3" s="363"/>
      <c r="O3" s="365" t="s">
        <v>176</v>
      </c>
      <c r="P3" s="365"/>
      <c r="Q3" s="363" t="s">
        <v>147</v>
      </c>
      <c r="R3" s="363"/>
      <c r="S3" s="363"/>
      <c r="T3" s="363"/>
      <c r="U3" s="363" t="s">
        <v>148</v>
      </c>
      <c r="V3" s="363"/>
    </row>
    <row r="4" spans="1:22">
      <c r="A4" s="363"/>
      <c r="B4" s="485"/>
      <c r="C4" s="370" t="s">
        <v>16</v>
      </c>
      <c r="D4" s="369" t="s">
        <v>149</v>
      </c>
      <c r="E4" s="370" t="s">
        <v>16</v>
      </c>
      <c r="F4" s="369" t="s">
        <v>149</v>
      </c>
      <c r="G4" s="370" t="s">
        <v>16</v>
      </c>
      <c r="H4" s="369" t="s">
        <v>149</v>
      </c>
      <c r="I4" s="370" t="s">
        <v>16</v>
      </c>
      <c r="J4" s="369" t="s">
        <v>149</v>
      </c>
      <c r="K4" s="370" t="s">
        <v>16</v>
      </c>
      <c r="L4" s="369" t="s">
        <v>149</v>
      </c>
      <c r="M4" s="371" t="s">
        <v>16</v>
      </c>
      <c r="N4" s="369" t="s">
        <v>149</v>
      </c>
      <c r="O4" s="371" t="s">
        <v>16</v>
      </c>
      <c r="P4" s="369" t="s">
        <v>149</v>
      </c>
      <c r="Q4" s="372" t="s">
        <v>16</v>
      </c>
      <c r="R4" s="369" t="s">
        <v>149</v>
      </c>
      <c r="S4" s="373" t="s">
        <v>150</v>
      </c>
      <c r="T4" s="373"/>
      <c r="U4" s="372" t="s">
        <v>16</v>
      </c>
      <c r="V4" s="369" t="s">
        <v>149</v>
      </c>
    </row>
    <row r="5" spans="1:22" ht="18" customHeight="1">
      <c r="A5" s="363"/>
      <c r="B5" s="485"/>
      <c r="C5" s="370"/>
      <c r="D5" s="369"/>
      <c r="E5" s="370"/>
      <c r="F5" s="369"/>
      <c r="G5" s="370"/>
      <c r="H5" s="369"/>
      <c r="I5" s="370"/>
      <c r="J5" s="369"/>
      <c r="K5" s="370"/>
      <c r="L5" s="369"/>
      <c r="M5" s="371"/>
      <c r="N5" s="369"/>
      <c r="O5" s="371"/>
      <c r="P5" s="369"/>
      <c r="Q5" s="372"/>
      <c r="R5" s="369"/>
      <c r="S5" s="442" t="s">
        <v>16</v>
      </c>
      <c r="T5" s="443" t="s">
        <v>152</v>
      </c>
      <c r="U5" s="372"/>
      <c r="V5" s="369"/>
    </row>
    <row r="6" spans="1:22" ht="15">
      <c r="A6" s="380" t="s">
        <v>153</v>
      </c>
      <c r="B6" s="189">
        <v>33083.5</v>
      </c>
      <c r="C6" s="391">
        <v>32</v>
      </c>
      <c r="D6" s="444">
        <f t="shared" ref="D6:D18" si="0">C6*100000/$B6*1.093</f>
        <v>105.72037420466395</v>
      </c>
      <c r="E6" s="391">
        <v>3</v>
      </c>
      <c r="F6" s="444">
        <f t="shared" ref="F6:F18" si="1">E6*100000/$B6*1.093</f>
        <v>9.9112850816872449</v>
      </c>
      <c r="G6" s="384">
        <v>2</v>
      </c>
      <c r="H6" s="444">
        <f t="shared" ref="H6:H18" si="2">G6*100000/$B6*1.093</f>
        <v>6.6075233877914972</v>
      </c>
      <c r="I6" s="391"/>
      <c r="J6" s="444">
        <f t="shared" ref="J6:J18" si="3">I6*100000/$B6*1.093</f>
        <v>0</v>
      </c>
      <c r="K6" s="391">
        <v>4</v>
      </c>
      <c r="L6" s="444">
        <f t="shared" ref="L6:L18" si="4">K6*100000/$B6*1.093</f>
        <v>13.215046775582994</v>
      </c>
      <c r="M6" s="391">
        <v>8</v>
      </c>
      <c r="N6" s="444">
        <f t="shared" ref="N6:N18" si="5">M6*100000/$B6*1.093</f>
        <v>26.430093551165989</v>
      </c>
      <c r="O6" s="391">
        <v>1</v>
      </c>
      <c r="P6" s="444">
        <f t="shared" ref="P6:P18" si="6">O6*100000/$B6*1.093</f>
        <v>3.3037616938957486</v>
      </c>
      <c r="Q6" s="391">
        <v>13</v>
      </c>
      <c r="R6" s="444">
        <f t="shared" ref="R6:R18" si="7">Q6*100000/$B6*1.093</f>
        <v>42.948902020644731</v>
      </c>
      <c r="S6" s="391">
        <v>4</v>
      </c>
      <c r="T6" s="444">
        <f t="shared" ref="T6:T18" si="8">S6*100000/$B6*1.093</f>
        <v>13.215046775582994</v>
      </c>
      <c r="U6" s="391">
        <f t="shared" ref="U6:U17" si="9">C6-E6-I6-K6-M6-O6-Q6</f>
        <v>3</v>
      </c>
      <c r="V6" s="444">
        <f t="shared" ref="V6:V18" si="10">U6*100000/$B6*1.093</f>
        <v>9.9112850816872449</v>
      </c>
    </row>
    <row r="7" spans="1:22" ht="15">
      <c r="A7" s="389" t="s">
        <v>154</v>
      </c>
      <c r="B7" s="189">
        <v>8400.5</v>
      </c>
      <c r="C7" s="391">
        <v>12</v>
      </c>
      <c r="D7" s="444">
        <f t="shared" si="0"/>
        <v>156.13356347836438</v>
      </c>
      <c r="E7" s="391">
        <v>1</v>
      </c>
      <c r="F7" s="444">
        <f t="shared" si="1"/>
        <v>13.011130289863699</v>
      </c>
      <c r="G7" s="390">
        <v>1</v>
      </c>
      <c r="H7" s="444">
        <f t="shared" si="2"/>
        <v>13.011130289863699</v>
      </c>
      <c r="I7" s="391">
        <v>1</v>
      </c>
      <c r="J7" s="444">
        <f t="shared" si="3"/>
        <v>13.011130289863699</v>
      </c>
      <c r="K7" s="391">
        <v>2</v>
      </c>
      <c r="L7" s="444">
        <f t="shared" si="4"/>
        <v>26.022260579727398</v>
      </c>
      <c r="M7" s="391">
        <v>6</v>
      </c>
      <c r="N7" s="444">
        <f t="shared" si="5"/>
        <v>78.06678173918219</v>
      </c>
      <c r="O7" s="391"/>
      <c r="P7" s="444">
        <f t="shared" si="6"/>
        <v>0</v>
      </c>
      <c r="Q7" s="391">
        <v>1</v>
      </c>
      <c r="R7" s="444">
        <f t="shared" si="7"/>
        <v>13.011130289863699</v>
      </c>
      <c r="S7" s="391"/>
      <c r="T7" s="444">
        <f t="shared" si="8"/>
        <v>0</v>
      </c>
      <c r="U7" s="391">
        <f t="shared" si="9"/>
        <v>1</v>
      </c>
      <c r="V7" s="444">
        <f t="shared" si="10"/>
        <v>13.011130289863699</v>
      </c>
    </row>
    <row r="8" spans="1:22" ht="15">
      <c r="A8" s="389" t="s">
        <v>155</v>
      </c>
      <c r="B8" s="189">
        <v>12335.5</v>
      </c>
      <c r="C8" s="391">
        <v>24</v>
      </c>
      <c r="D8" s="444">
        <f t="shared" si="0"/>
        <v>212.65453366300514</v>
      </c>
      <c r="E8" s="391">
        <v>6</v>
      </c>
      <c r="F8" s="444">
        <f t="shared" si="1"/>
        <v>53.163633415751285</v>
      </c>
      <c r="G8" s="391">
        <v>5</v>
      </c>
      <c r="H8" s="444">
        <f t="shared" si="2"/>
        <v>44.303027846459401</v>
      </c>
      <c r="I8" s="391"/>
      <c r="J8" s="444">
        <f t="shared" si="3"/>
        <v>0</v>
      </c>
      <c r="K8" s="391">
        <v>3</v>
      </c>
      <c r="L8" s="444">
        <f t="shared" si="4"/>
        <v>26.581816707875642</v>
      </c>
      <c r="M8" s="391">
        <v>6</v>
      </c>
      <c r="N8" s="444">
        <f t="shared" si="5"/>
        <v>53.163633415751285</v>
      </c>
      <c r="O8" s="391">
        <v>1</v>
      </c>
      <c r="P8" s="444">
        <f t="shared" si="6"/>
        <v>8.8606055692918808</v>
      </c>
      <c r="Q8" s="391">
        <v>4</v>
      </c>
      <c r="R8" s="444">
        <f t="shared" si="7"/>
        <v>35.442422277167523</v>
      </c>
      <c r="S8" s="391">
        <v>3</v>
      </c>
      <c r="T8" s="444">
        <f t="shared" si="8"/>
        <v>26.581816707875642</v>
      </c>
      <c r="U8" s="391">
        <f t="shared" si="9"/>
        <v>4</v>
      </c>
      <c r="V8" s="444">
        <f t="shared" si="10"/>
        <v>35.442422277167523</v>
      </c>
    </row>
    <row r="9" spans="1:22" ht="15">
      <c r="A9" s="389" t="s">
        <v>156</v>
      </c>
      <c r="B9" s="189">
        <v>13798.5</v>
      </c>
      <c r="C9" s="391">
        <v>20</v>
      </c>
      <c r="D9" s="444">
        <f t="shared" si="0"/>
        <v>158.42301699460086</v>
      </c>
      <c r="E9" s="391">
        <v>3</v>
      </c>
      <c r="F9" s="444">
        <f t="shared" si="1"/>
        <v>23.763452549190131</v>
      </c>
      <c r="G9" s="391">
        <v>3</v>
      </c>
      <c r="H9" s="444">
        <f t="shared" si="2"/>
        <v>23.763452549190131</v>
      </c>
      <c r="I9" s="391">
        <v>1</v>
      </c>
      <c r="J9" s="444">
        <f t="shared" si="3"/>
        <v>7.9211508497300436</v>
      </c>
      <c r="K9" s="391">
        <v>2</v>
      </c>
      <c r="L9" s="444">
        <f t="shared" si="4"/>
        <v>15.842301699460087</v>
      </c>
      <c r="M9" s="391">
        <v>7</v>
      </c>
      <c r="N9" s="444">
        <f t="shared" si="5"/>
        <v>55.448055948110301</v>
      </c>
      <c r="O9" s="391">
        <v>1</v>
      </c>
      <c r="P9" s="444">
        <f t="shared" si="6"/>
        <v>7.9211508497300436</v>
      </c>
      <c r="Q9" s="391">
        <v>3</v>
      </c>
      <c r="R9" s="444">
        <f t="shared" si="7"/>
        <v>23.763452549190131</v>
      </c>
      <c r="S9" s="391">
        <v>2</v>
      </c>
      <c r="T9" s="444">
        <f t="shared" si="8"/>
        <v>15.842301699460087</v>
      </c>
      <c r="U9" s="391">
        <f t="shared" si="9"/>
        <v>3</v>
      </c>
      <c r="V9" s="444">
        <f t="shared" si="10"/>
        <v>23.763452549190131</v>
      </c>
    </row>
    <row r="10" spans="1:22" ht="15">
      <c r="A10" s="389" t="s">
        <v>157</v>
      </c>
      <c r="B10" s="189">
        <v>14358</v>
      </c>
      <c r="C10" s="391">
        <v>23</v>
      </c>
      <c r="D10" s="444">
        <f t="shared" si="0"/>
        <v>175.08705947903607</v>
      </c>
      <c r="E10" s="391">
        <v>3</v>
      </c>
      <c r="F10" s="444">
        <f t="shared" si="1"/>
        <v>22.837442540743837</v>
      </c>
      <c r="G10" s="391">
        <v>3</v>
      </c>
      <c r="H10" s="444">
        <f t="shared" si="2"/>
        <v>22.837442540743837</v>
      </c>
      <c r="I10" s="391">
        <v>2</v>
      </c>
      <c r="J10" s="444">
        <f t="shared" si="3"/>
        <v>15.224961693829224</v>
      </c>
      <c r="K10" s="391">
        <v>3</v>
      </c>
      <c r="L10" s="444">
        <f t="shared" si="4"/>
        <v>22.837442540743837</v>
      </c>
      <c r="M10" s="391">
        <v>3</v>
      </c>
      <c r="N10" s="444">
        <f t="shared" si="5"/>
        <v>22.837442540743837</v>
      </c>
      <c r="O10" s="391"/>
      <c r="P10" s="444">
        <f t="shared" si="6"/>
        <v>0</v>
      </c>
      <c r="Q10" s="391">
        <v>2</v>
      </c>
      <c r="R10" s="444">
        <f t="shared" si="7"/>
        <v>15.224961693829224</v>
      </c>
      <c r="S10" s="391">
        <v>2</v>
      </c>
      <c r="T10" s="444">
        <f t="shared" si="8"/>
        <v>15.224961693829224</v>
      </c>
      <c r="U10" s="391">
        <f t="shared" si="9"/>
        <v>10</v>
      </c>
      <c r="V10" s="444">
        <f t="shared" si="10"/>
        <v>76.124808469146117</v>
      </c>
    </row>
    <row r="11" spans="1:22" ht="15">
      <c r="A11" s="389" t="s">
        <v>158</v>
      </c>
      <c r="B11" s="189">
        <v>11543</v>
      </c>
      <c r="C11" s="391">
        <v>16</v>
      </c>
      <c r="D11" s="444">
        <f t="shared" si="0"/>
        <v>151.50307545698689</v>
      </c>
      <c r="E11" s="391">
        <v>5</v>
      </c>
      <c r="F11" s="444">
        <f t="shared" si="1"/>
        <v>47.344711080308414</v>
      </c>
      <c r="G11" s="391">
        <v>5</v>
      </c>
      <c r="H11" s="444">
        <f t="shared" si="2"/>
        <v>47.344711080308414</v>
      </c>
      <c r="I11" s="391">
        <v>1</v>
      </c>
      <c r="J11" s="444">
        <f t="shared" si="3"/>
        <v>9.4689422160616807</v>
      </c>
      <c r="K11" s="391">
        <v>2</v>
      </c>
      <c r="L11" s="444">
        <f t="shared" si="4"/>
        <v>18.937884432123361</v>
      </c>
      <c r="M11" s="391">
        <v>6</v>
      </c>
      <c r="N11" s="444">
        <f t="shared" si="5"/>
        <v>56.813653296370092</v>
      </c>
      <c r="O11" s="391"/>
      <c r="P11" s="444">
        <f t="shared" si="6"/>
        <v>0</v>
      </c>
      <c r="Q11" s="391">
        <v>1</v>
      </c>
      <c r="R11" s="444">
        <f t="shared" si="7"/>
        <v>9.4689422160616807</v>
      </c>
      <c r="S11" s="391"/>
      <c r="T11" s="444">
        <f t="shared" si="8"/>
        <v>0</v>
      </c>
      <c r="U11" s="391">
        <f t="shared" si="9"/>
        <v>1</v>
      </c>
      <c r="V11" s="444">
        <f t="shared" si="10"/>
        <v>9.4689422160616807</v>
      </c>
    </row>
    <row r="12" spans="1:22" ht="15">
      <c r="A12" s="389" t="s">
        <v>159</v>
      </c>
      <c r="B12" s="189">
        <v>19175.5</v>
      </c>
      <c r="C12" s="391">
        <v>18</v>
      </c>
      <c r="D12" s="444">
        <f t="shared" si="0"/>
        <v>102.59967145576385</v>
      </c>
      <c r="E12" s="391">
        <v>3</v>
      </c>
      <c r="F12" s="444">
        <f t="shared" si="1"/>
        <v>17.09994524262731</v>
      </c>
      <c r="G12" s="391">
        <v>3</v>
      </c>
      <c r="H12" s="444">
        <f t="shared" si="2"/>
        <v>17.09994524262731</v>
      </c>
      <c r="I12" s="391">
        <v>1</v>
      </c>
      <c r="J12" s="444">
        <f t="shared" si="3"/>
        <v>5.699981747542437</v>
      </c>
      <c r="K12" s="391">
        <v>2</v>
      </c>
      <c r="L12" s="444">
        <f t="shared" si="4"/>
        <v>11.399963495084874</v>
      </c>
      <c r="M12" s="391">
        <v>6</v>
      </c>
      <c r="N12" s="444">
        <f t="shared" si="5"/>
        <v>34.19989048525462</v>
      </c>
      <c r="O12" s="391">
        <v>1</v>
      </c>
      <c r="P12" s="444">
        <f t="shared" si="6"/>
        <v>5.699981747542437</v>
      </c>
      <c r="Q12" s="391">
        <v>3</v>
      </c>
      <c r="R12" s="444">
        <f t="shared" si="7"/>
        <v>17.09994524262731</v>
      </c>
      <c r="S12" s="391"/>
      <c r="T12" s="444">
        <f t="shared" si="8"/>
        <v>0</v>
      </c>
      <c r="U12" s="391">
        <f t="shared" si="9"/>
        <v>2</v>
      </c>
      <c r="V12" s="444">
        <f t="shared" si="10"/>
        <v>11.399963495084874</v>
      </c>
    </row>
    <row r="13" spans="1:22" ht="15">
      <c r="A13" s="389" t="s">
        <v>160</v>
      </c>
      <c r="B13" s="189">
        <v>14748.5</v>
      </c>
      <c r="C13" s="391">
        <v>21</v>
      </c>
      <c r="D13" s="444">
        <f t="shared" si="0"/>
        <v>155.62938603925824</v>
      </c>
      <c r="E13" s="391"/>
      <c r="F13" s="444">
        <f t="shared" si="1"/>
        <v>0</v>
      </c>
      <c r="G13" s="391">
        <v>0</v>
      </c>
      <c r="H13" s="444">
        <f t="shared" si="2"/>
        <v>0</v>
      </c>
      <c r="I13" s="391">
        <v>1</v>
      </c>
      <c r="J13" s="444">
        <f t="shared" si="3"/>
        <v>7.4109231447265822</v>
      </c>
      <c r="K13" s="391">
        <v>3</v>
      </c>
      <c r="L13" s="444">
        <f t="shared" si="4"/>
        <v>22.232769434179744</v>
      </c>
      <c r="M13" s="391">
        <v>4</v>
      </c>
      <c r="N13" s="444">
        <f t="shared" si="5"/>
        <v>29.643692578906329</v>
      </c>
      <c r="O13" s="391">
        <v>1</v>
      </c>
      <c r="P13" s="444">
        <f t="shared" si="6"/>
        <v>7.4109231447265822</v>
      </c>
      <c r="Q13" s="391">
        <v>2</v>
      </c>
      <c r="R13" s="444">
        <f t="shared" si="7"/>
        <v>14.821846289453164</v>
      </c>
      <c r="S13" s="391">
        <v>2</v>
      </c>
      <c r="T13" s="444">
        <f t="shared" si="8"/>
        <v>14.821846289453164</v>
      </c>
      <c r="U13" s="391">
        <f t="shared" si="9"/>
        <v>10</v>
      </c>
      <c r="V13" s="444">
        <f t="shared" si="10"/>
        <v>74.109231447265813</v>
      </c>
    </row>
    <row r="14" spans="1:22" ht="15">
      <c r="A14" s="389" t="s">
        <v>161</v>
      </c>
      <c r="B14" s="189">
        <v>16419</v>
      </c>
      <c r="C14" s="391">
        <v>32</v>
      </c>
      <c r="D14" s="444">
        <f t="shared" si="0"/>
        <v>213.02149948230706</v>
      </c>
      <c r="E14" s="391">
        <v>4</v>
      </c>
      <c r="F14" s="444">
        <f t="shared" si="1"/>
        <v>26.627687435288383</v>
      </c>
      <c r="G14" s="391">
        <v>2</v>
      </c>
      <c r="H14" s="444">
        <f t="shared" si="2"/>
        <v>13.313843717644191</v>
      </c>
      <c r="I14" s="391"/>
      <c r="J14" s="444">
        <f t="shared" si="3"/>
        <v>0</v>
      </c>
      <c r="K14" s="391">
        <v>2</v>
      </c>
      <c r="L14" s="444">
        <f t="shared" si="4"/>
        <v>13.313843717644191</v>
      </c>
      <c r="M14" s="391">
        <v>16</v>
      </c>
      <c r="N14" s="444">
        <f t="shared" si="5"/>
        <v>106.51074974115353</v>
      </c>
      <c r="O14" s="391">
        <v>1</v>
      </c>
      <c r="P14" s="444">
        <f t="shared" si="6"/>
        <v>6.6569218588220957</v>
      </c>
      <c r="Q14" s="391">
        <v>5</v>
      </c>
      <c r="R14" s="444">
        <f t="shared" si="7"/>
        <v>33.284609294110481</v>
      </c>
      <c r="S14" s="391"/>
      <c r="T14" s="444">
        <f t="shared" si="8"/>
        <v>0</v>
      </c>
      <c r="U14" s="391">
        <f t="shared" si="9"/>
        <v>4</v>
      </c>
      <c r="V14" s="444">
        <f t="shared" si="10"/>
        <v>26.627687435288383</v>
      </c>
    </row>
    <row r="15" spans="1:22" ht="15">
      <c r="A15" s="389" t="s">
        <v>162</v>
      </c>
      <c r="B15" s="189">
        <v>10272.5</v>
      </c>
      <c r="C15" s="391">
        <v>8</v>
      </c>
      <c r="D15" s="444">
        <f t="shared" si="0"/>
        <v>85.120467266974927</v>
      </c>
      <c r="E15" s="391"/>
      <c r="F15" s="444">
        <f t="shared" si="1"/>
        <v>0</v>
      </c>
      <c r="G15" s="391">
        <v>0</v>
      </c>
      <c r="H15" s="444">
        <f t="shared" si="2"/>
        <v>0</v>
      </c>
      <c r="I15" s="391">
        <v>2</v>
      </c>
      <c r="J15" s="444">
        <f t="shared" si="3"/>
        <v>21.280116816743732</v>
      </c>
      <c r="K15" s="391">
        <v>2</v>
      </c>
      <c r="L15" s="444">
        <f t="shared" si="4"/>
        <v>21.280116816743732</v>
      </c>
      <c r="M15" s="391">
        <v>1</v>
      </c>
      <c r="N15" s="444">
        <f t="shared" si="5"/>
        <v>10.640058408371866</v>
      </c>
      <c r="O15" s="391"/>
      <c r="P15" s="444">
        <f t="shared" si="6"/>
        <v>0</v>
      </c>
      <c r="Q15" s="391">
        <v>1</v>
      </c>
      <c r="R15" s="444">
        <f t="shared" si="7"/>
        <v>10.640058408371866</v>
      </c>
      <c r="S15" s="391">
        <v>1</v>
      </c>
      <c r="T15" s="444">
        <f t="shared" si="8"/>
        <v>10.640058408371866</v>
      </c>
      <c r="U15" s="391">
        <f t="shared" si="9"/>
        <v>2</v>
      </c>
      <c r="V15" s="444">
        <f t="shared" si="10"/>
        <v>21.280116816743732</v>
      </c>
    </row>
    <row r="16" spans="1:22" ht="25.5" customHeight="1">
      <c r="A16" s="392" t="s">
        <v>163</v>
      </c>
      <c r="B16" s="201">
        <v>154134.5</v>
      </c>
      <c r="C16" s="445">
        <f>SUM(C6:C15)</f>
        <v>206</v>
      </c>
      <c r="D16" s="444">
        <f t="shared" si="0"/>
        <v>146.0789115999338</v>
      </c>
      <c r="E16" s="445">
        <f>SUM(E6:E15)</f>
        <v>28</v>
      </c>
      <c r="F16" s="444">
        <f t="shared" si="1"/>
        <v>19.855386042709451</v>
      </c>
      <c r="G16" s="446">
        <f>SUM(G6:G15)</f>
        <v>24</v>
      </c>
      <c r="H16" s="444">
        <f t="shared" si="2"/>
        <v>17.018902322322386</v>
      </c>
      <c r="I16" s="445">
        <f>SUM(I6:I15)</f>
        <v>9</v>
      </c>
      <c r="J16" s="444">
        <f t="shared" si="3"/>
        <v>6.3820883708708944</v>
      </c>
      <c r="K16" s="445">
        <f>SUM(K6:K15)</f>
        <v>25</v>
      </c>
      <c r="L16" s="444">
        <f t="shared" si="4"/>
        <v>17.728023252419153</v>
      </c>
      <c r="M16" s="445">
        <f>SUM(M6:M15)</f>
        <v>63</v>
      </c>
      <c r="N16" s="444">
        <f t="shared" si="5"/>
        <v>44.674618596096266</v>
      </c>
      <c r="O16" s="445">
        <f>SUM(O6:O15)</f>
        <v>6</v>
      </c>
      <c r="P16" s="444">
        <f t="shared" si="6"/>
        <v>4.2547255805805966</v>
      </c>
      <c r="Q16" s="445">
        <f>SUM(Q6:Q15)</f>
        <v>35</v>
      </c>
      <c r="R16" s="444">
        <f t="shared" si="7"/>
        <v>24.819232553386815</v>
      </c>
      <c r="S16" s="445">
        <f>SUM(S6:S15)</f>
        <v>14</v>
      </c>
      <c r="T16" s="444">
        <f t="shared" si="8"/>
        <v>9.9276930213547256</v>
      </c>
      <c r="U16" s="445">
        <f>SUM(U6:U15)</f>
        <v>40</v>
      </c>
      <c r="V16" s="444">
        <f t="shared" si="10"/>
        <v>28.364837203870643</v>
      </c>
    </row>
    <row r="17" spans="1:22" ht="27.75" customHeight="1">
      <c r="A17" s="397" t="s">
        <v>164</v>
      </c>
      <c r="B17" s="65">
        <v>63490</v>
      </c>
      <c r="C17" s="391">
        <v>61</v>
      </c>
      <c r="D17" s="444">
        <f t="shared" si="0"/>
        <v>105.01338793510789</v>
      </c>
      <c r="E17" s="391">
        <v>7</v>
      </c>
      <c r="F17" s="444">
        <f t="shared" si="1"/>
        <v>12.050716648291068</v>
      </c>
      <c r="G17" s="447">
        <v>6</v>
      </c>
      <c r="H17" s="444">
        <f t="shared" si="2"/>
        <v>10.329185698535202</v>
      </c>
      <c r="I17" s="391">
        <v>3</v>
      </c>
      <c r="J17" s="444">
        <f t="shared" si="3"/>
        <v>5.164592849267601</v>
      </c>
      <c r="K17" s="391">
        <v>8</v>
      </c>
      <c r="L17" s="444">
        <f t="shared" si="4"/>
        <v>13.772247598046937</v>
      </c>
      <c r="M17" s="391">
        <v>12</v>
      </c>
      <c r="N17" s="444">
        <f t="shared" si="5"/>
        <v>20.658371397070404</v>
      </c>
      <c r="O17" s="391">
        <v>4</v>
      </c>
      <c r="P17" s="444">
        <f t="shared" si="6"/>
        <v>6.8861237990234683</v>
      </c>
      <c r="Q17" s="391">
        <v>20</v>
      </c>
      <c r="R17" s="444">
        <f t="shared" si="7"/>
        <v>34.430618995117342</v>
      </c>
      <c r="S17" s="391">
        <v>13</v>
      </c>
      <c r="T17" s="444">
        <f t="shared" si="8"/>
        <v>22.37990234682627</v>
      </c>
      <c r="U17" s="391">
        <f t="shared" si="9"/>
        <v>7</v>
      </c>
      <c r="V17" s="444">
        <f t="shared" si="10"/>
        <v>12.050716648291068</v>
      </c>
    </row>
    <row r="18" spans="1:22" ht="63.75" thickBot="1">
      <c r="A18" s="448" t="s">
        <v>177</v>
      </c>
      <c r="B18" s="201">
        <v>217624.5</v>
      </c>
      <c r="C18" s="449">
        <f>C16+C17</f>
        <v>267</v>
      </c>
      <c r="D18" s="450">
        <f t="shared" si="0"/>
        <v>134.09841263276883</v>
      </c>
      <c r="E18" s="449">
        <f>E16+E17</f>
        <v>35</v>
      </c>
      <c r="F18" s="451">
        <f t="shared" si="1"/>
        <v>17.578443603546475</v>
      </c>
      <c r="G18" s="452">
        <f>G16+G17</f>
        <v>30</v>
      </c>
      <c r="H18" s="453">
        <f t="shared" si="2"/>
        <v>15.067237374468407</v>
      </c>
      <c r="I18" s="449">
        <f>I16+I17</f>
        <v>12</v>
      </c>
      <c r="J18" s="450">
        <f t="shared" si="3"/>
        <v>6.026894949787363</v>
      </c>
      <c r="K18" s="449">
        <f>K16+K17</f>
        <v>33</v>
      </c>
      <c r="L18" s="450">
        <f t="shared" si="4"/>
        <v>16.573961111915249</v>
      </c>
      <c r="M18" s="449">
        <f>M16+M17</f>
        <v>75</v>
      </c>
      <c r="N18" s="450">
        <f t="shared" si="5"/>
        <v>37.66809343617102</v>
      </c>
      <c r="O18" s="449">
        <f>O16+O17</f>
        <v>10</v>
      </c>
      <c r="P18" s="450">
        <f t="shared" si="6"/>
        <v>5.0224124581561354</v>
      </c>
      <c r="Q18" s="454">
        <f>Q16+Q17</f>
        <v>55</v>
      </c>
      <c r="R18" s="450">
        <f t="shared" si="7"/>
        <v>27.623268519858748</v>
      </c>
      <c r="S18" s="455">
        <f>S16+S17</f>
        <v>27</v>
      </c>
      <c r="T18" s="456">
        <f t="shared" si="8"/>
        <v>13.560513637021566</v>
      </c>
      <c r="U18" s="454">
        <f>U16+U17</f>
        <v>47</v>
      </c>
      <c r="V18" s="450">
        <f t="shared" si="10"/>
        <v>23.605338553333837</v>
      </c>
    </row>
    <row r="19" spans="1:22" ht="39" thickBot="1">
      <c r="A19" s="457" t="s">
        <v>166</v>
      </c>
      <c r="B19" s="457"/>
      <c r="C19" s="458">
        <v>1</v>
      </c>
      <c r="D19" s="458"/>
      <c r="E19" s="459">
        <f>E18/$C18</f>
        <v>0.13108614232209737</v>
      </c>
      <c r="F19" s="459"/>
      <c r="G19" s="460">
        <f>G18*100/E18</f>
        <v>85.714285714285708</v>
      </c>
      <c r="H19" s="461" t="s">
        <v>178</v>
      </c>
      <c r="I19" s="459">
        <f>I18/$C18</f>
        <v>4.49438202247191E-2</v>
      </c>
      <c r="J19" s="459"/>
      <c r="K19" s="459">
        <f>K18/$C18</f>
        <v>0.12359550561797752</v>
      </c>
      <c r="L19" s="459"/>
      <c r="M19" s="459">
        <f>M18/$C18</f>
        <v>0.2808988764044944</v>
      </c>
      <c r="N19" s="459"/>
      <c r="O19" s="459">
        <f>O18/$C18</f>
        <v>3.7453183520599252E-2</v>
      </c>
      <c r="P19" s="459"/>
      <c r="Q19" s="459">
        <f>Q18/$C18</f>
        <v>0.20599250936329588</v>
      </c>
      <c r="R19" s="462"/>
      <c r="S19" s="463">
        <f>S18/Q18</f>
        <v>0.49090909090909091</v>
      </c>
      <c r="T19" s="464" t="s">
        <v>168</v>
      </c>
      <c r="U19" s="465">
        <f>U18/$C18</f>
        <v>0.17602996254681649</v>
      </c>
      <c r="V19" s="459"/>
    </row>
    <row r="20" spans="1:22" ht="15.75">
      <c r="A20" s="466" t="s">
        <v>179</v>
      </c>
      <c r="B20" s="467"/>
      <c r="C20" s="384">
        <v>290</v>
      </c>
      <c r="D20" s="468">
        <v>146.75556172882375</v>
      </c>
      <c r="E20" s="469">
        <v>42</v>
      </c>
      <c r="F20" s="470">
        <v>21.254253767622753</v>
      </c>
      <c r="G20" s="471">
        <v>30</v>
      </c>
      <c r="H20" s="472">
        <v>15.18160983401625</v>
      </c>
      <c r="I20" s="469">
        <v>24</v>
      </c>
      <c r="J20" s="468">
        <v>12.145287867213002</v>
      </c>
      <c r="K20" s="469">
        <v>32</v>
      </c>
      <c r="L20" s="468">
        <v>16.193717156283999</v>
      </c>
      <c r="M20" s="469">
        <v>75</v>
      </c>
      <c r="N20" s="468">
        <v>37.954024585040621</v>
      </c>
      <c r="O20" s="469">
        <v>9</v>
      </c>
      <c r="P20" s="468">
        <v>4.5544829502048758</v>
      </c>
      <c r="Q20" s="384">
        <v>54</v>
      </c>
      <c r="R20" s="468">
        <v>27.326897701229253</v>
      </c>
      <c r="S20" s="384">
        <v>24</v>
      </c>
      <c r="T20" s="468">
        <v>12.145287867213002</v>
      </c>
      <c r="U20" s="384">
        <v>47</v>
      </c>
      <c r="V20" s="468">
        <v>23.784522073292127</v>
      </c>
    </row>
    <row r="21" spans="1:22" ht="15">
      <c r="A21" s="473" t="s">
        <v>180</v>
      </c>
      <c r="B21" s="473"/>
      <c r="C21" s="474">
        <f>C18-C20</f>
        <v>-23</v>
      </c>
      <c r="D21" s="475">
        <f>D18/D20-100%</f>
        <v>-8.6246469618936228E-2</v>
      </c>
      <c r="E21" s="474">
        <f>E18-E20</f>
        <v>-7</v>
      </c>
      <c r="F21" s="475">
        <f>F18/F20-100%</f>
        <v>-0.17294468223936188</v>
      </c>
      <c r="G21" s="474">
        <f>G18-G20</f>
        <v>0</v>
      </c>
      <c r="H21" s="475">
        <f>H18/H20-100%</f>
        <v>-7.5336186872341226E-3</v>
      </c>
      <c r="I21" s="474">
        <f>I18-I20</f>
        <v>-12</v>
      </c>
      <c r="J21" s="475">
        <f>J18/J20-100%</f>
        <v>-0.50376680934361717</v>
      </c>
      <c r="K21" s="474">
        <f>K18-K20</f>
        <v>1</v>
      </c>
      <c r="L21" s="475">
        <f>L18/L20-100%</f>
        <v>2.3480955728789832E-2</v>
      </c>
      <c r="M21" s="474">
        <f>M18-M20</f>
        <v>0</v>
      </c>
      <c r="N21" s="475">
        <f>N18/N20-100%</f>
        <v>-7.5336186872340116E-3</v>
      </c>
      <c r="O21" s="474">
        <f>O18-O20</f>
        <v>1</v>
      </c>
      <c r="P21" s="475">
        <f>P18/P20-100%</f>
        <v>0.10274042368085068</v>
      </c>
      <c r="Q21" s="474">
        <f>Q18-Q20</f>
        <v>1</v>
      </c>
      <c r="R21" s="475">
        <f>R18/R20-100%</f>
        <v>1.0845388374113307E-2</v>
      </c>
      <c r="S21" s="474">
        <f>S18-S20</f>
        <v>3</v>
      </c>
      <c r="T21" s="475">
        <f>T18/T20-100%</f>
        <v>0.11652467897686147</v>
      </c>
      <c r="U21" s="474">
        <f>U18-U20</f>
        <v>0</v>
      </c>
      <c r="V21" s="475">
        <f>V18/V20-100%</f>
        <v>-7.5336186872342337E-3</v>
      </c>
    </row>
    <row r="22" spans="1:22" ht="15">
      <c r="A22" s="476" t="s">
        <v>181</v>
      </c>
      <c r="B22" s="477"/>
      <c r="C22" s="478">
        <v>406</v>
      </c>
      <c r="D22" s="479">
        <v>206.92456191071278</v>
      </c>
      <c r="E22" s="480">
        <v>62</v>
      </c>
      <c r="F22" s="479">
        <v>31.599317336118698</v>
      </c>
      <c r="G22" s="480">
        <v>56</v>
      </c>
      <c r="H22" s="479">
        <v>28.541318884236247</v>
      </c>
      <c r="I22" s="478">
        <v>29</v>
      </c>
      <c r="J22" s="479">
        <v>14.780325850765198</v>
      </c>
      <c r="K22" s="478">
        <v>33</v>
      </c>
      <c r="L22" s="479">
        <v>16.818991485353504</v>
      </c>
      <c r="M22" s="478">
        <v>114</v>
      </c>
      <c r="N22" s="479">
        <v>58.101970585766644</v>
      </c>
      <c r="O22" s="478">
        <v>21</v>
      </c>
      <c r="P22" s="479">
        <v>10.702994581588591</v>
      </c>
      <c r="Q22" s="478">
        <v>83</v>
      </c>
      <c r="R22" s="479">
        <v>42.302311917707293</v>
      </c>
      <c r="S22" s="478">
        <v>41</v>
      </c>
      <c r="T22" s="479">
        <v>20.896322754530111</v>
      </c>
      <c r="U22" s="478">
        <v>51</v>
      </c>
      <c r="V22" s="479">
        <v>25.992986841000867</v>
      </c>
    </row>
    <row r="23" spans="1:22" ht="15">
      <c r="A23" s="481" t="s">
        <v>182</v>
      </c>
      <c r="B23" s="482"/>
      <c r="C23" s="483">
        <v>446</v>
      </c>
      <c r="D23" s="429">
        <v>229.2886556963752</v>
      </c>
      <c r="E23" s="483">
        <v>61</v>
      </c>
      <c r="F23" s="429">
        <v>31.360107617665665</v>
      </c>
      <c r="G23" s="483">
        <v>52</v>
      </c>
      <c r="H23" s="429">
        <v>26.73320649374778</v>
      </c>
      <c r="I23" s="483">
        <v>35</v>
      </c>
      <c r="J23" s="429">
        <v>17.993504370791776</v>
      </c>
      <c r="K23" s="484">
        <v>47</v>
      </c>
      <c r="L23" s="429">
        <v>24.162705869348954</v>
      </c>
      <c r="M23" s="484">
        <v>123</v>
      </c>
      <c r="N23" s="429">
        <v>63.234315360211092</v>
      </c>
      <c r="O23" s="483">
        <v>15</v>
      </c>
      <c r="P23" s="429">
        <v>7.7115018731964753</v>
      </c>
      <c r="Q23" s="483">
        <v>84</v>
      </c>
      <c r="R23" s="429">
        <v>43.184410489900266</v>
      </c>
      <c r="S23" s="483">
        <v>43</v>
      </c>
      <c r="T23" s="429">
        <v>22.106305369829897</v>
      </c>
      <c r="U23" s="483">
        <v>71</v>
      </c>
      <c r="V23" s="429">
        <v>36.501108866463312</v>
      </c>
    </row>
    <row r="24" spans="1:22">
      <c r="A24" s="35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</row>
    <row r="25" spans="1:22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</row>
  </sheetData>
  <mergeCells count="44">
    <mergeCell ref="A22:B22"/>
    <mergeCell ref="A23:B23"/>
    <mergeCell ref="M19:N19"/>
    <mergeCell ref="O19:P19"/>
    <mergeCell ref="Q19:R19"/>
    <mergeCell ref="U19:V19"/>
    <mergeCell ref="A20:B20"/>
    <mergeCell ref="A21:B21"/>
    <mergeCell ref="Q4:Q5"/>
    <mergeCell ref="R4:R5"/>
    <mergeCell ref="S4:T4"/>
    <mergeCell ref="U4:U5"/>
    <mergeCell ref="V4:V5"/>
    <mergeCell ref="A19:B19"/>
    <mergeCell ref="C19:D19"/>
    <mergeCell ref="E19:F19"/>
    <mergeCell ref="I19:J19"/>
    <mergeCell ref="K19:L19"/>
    <mergeCell ref="K4:K5"/>
    <mergeCell ref="L4:L5"/>
    <mergeCell ref="M4:M5"/>
    <mergeCell ref="N4:N5"/>
    <mergeCell ref="O4:O5"/>
    <mergeCell ref="P4:P5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A1:V1"/>
    <mergeCell ref="A3:A5"/>
    <mergeCell ref="B3:B5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D18" sqref="D18"/>
    </sheetView>
  </sheetViews>
  <sheetFormatPr defaultRowHeight="12.75"/>
  <cols>
    <col min="1" max="1" width="18.28515625" customWidth="1"/>
    <col min="2" max="2" width="12.85546875" customWidth="1"/>
  </cols>
  <sheetData>
    <row r="1" spans="1:22" ht="46.5" customHeight="1">
      <c r="A1" s="356" t="s">
        <v>136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7"/>
      <c r="V1" s="357"/>
    </row>
    <row r="2" spans="1:22" ht="34.5" customHeight="1" thickBot="1">
      <c r="A2" s="358" t="s">
        <v>137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9"/>
      <c r="U2" s="359"/>
      <c r="V2" s="359"/>
    </row>
    <row r="3" spans="1:22" ht="46.5" customHeight="1" thickBot="1">
      <c r="A3" s="360" t="s">
        <v>138</v>
      </c>
      <c r="B3" s="361" t="s">
        <v>139</v>
      </c>
      <c r="C3" s="362" t="s">
        <v>140</v>
      </c>
      <c r="D3" s="362"/>
      <c r="E3" s="363" t="s">
        <v>141</v>
      </c>
      <c r="F3" s="363"/>
      <c r="G3" s="363" t="s">
        <v>142</v>
      </c>
      <c r="H3" s="363"/>
      <c r="I3" s="364" t="s">
        <v>143</v>
      </c>
      <c r="J3" s="364"/>
      <c r="K3" s="363" t="s">
        <v>144</v>
      </c>
      <c r="L3" s="363"/>
      <c r="M3" s="363" t="s">
        <v>145</v>
      </c>
      <c r="N3" s="363"/>
      <c r="O3" s="365" t="s">
        <v>146</v>
      </c>
      <c r="P3" s="365"/>
      <c r="Q3" s="363" t="s">
        <v>147</v>
      </c>
      <c r="R3" s="363"/>
      <c r="S3" s="363"/>
      <c r="T3" s="366"/>
      <c r="U3" s="367" t="s">
        <v>148</v>
      </c>
      <c r="V3" s="367"/>
    </row>
    <row r="4" spans="1:22">
      <c r="A4" s="360"/>
      <c r="B4" s="361"/>
      <c r="C4" s="368" t="s">
        <v>16</v>
      </c>
      <c r="D4" s="369" t="s">
        <v>149</v>
      </c>
      <c r="E4" s="370" t="s">
        <v>16</v>
      </c>
      <c r="F4" s="369" t="s">
        <v>149</v>
      </c>
      <c r="G4" s="370" t="s">
        <v>16</v>
      </c>
      <c r="H4" s="369" t="s">
        <v>149</v>
      </c>
      <c r="I4" s="370" t="s">
        <v>16</v>
      </c>
      <c r="J4" s="369" t="s">
        <v>149</v>
      </c>
      <c r="K4" s="370" t="s">
        <v>16</v>
      </c>
      <c r="L4" s="369" t="s">
        <v>149</v>
      </c>
      <c r="M4" s="371" t="s">
        <v>16</v>
      </c>
      <c r="N4" s="369" t="s">
        <v>149</v>
      </c>
      <c r="O4" s="370" t="s">
        <v>16</v>
      </c>
      <c r="P4" s="369" t="s">
        <v>149</v>
      </c>
      <c r="Q4" s="372" t="s">
        <v>16</v>
      </c>
      <c r="R4" s="369" t="s">
        <v>149</v>
      </c>
      <c r="S4" s="373" t="s">
        <v>150</v>
      </c>
      <c r="T4" s="374"/>
      <c r="U4" s="375" t="s">
        <v>16</v>
      </c>
      <c r="V4" s="376" t="s">
        <v>149</v>
      </c>
    </row>
    <row r="5" spans="1:22" ht="24.75" thickBot="1">
      <c r="A5" s="360"/>
      <c r="B5" s="377" t="s">
        <v>151</v>
      </c>
      <c r="C5" s="368"/>
      <c r="D5" s="369"/>
      <c r="E5" s="370"/>
      <c r="F5" s="369"/>
      <c r="G5" s="370"/>
      <c r="H5" s="369"/>
      <c r="I5" s="370"/>
      <c r="J5" s="369"/>
      <c r="K5" s="370"/>
      <c r="L5" s="369"/>
      <c r="M5" s="371"/>
      <c r="N5" s="369"/>
      <c r="O5" s="370"/>
      <c r="P5" s="369"/>
      <c r="Q5" s="372"/>
      <c r="R5" s="369"/>
      <c r="S5" s="378" t="s">
        <v>16</v>
      </c>
      <c r="T5" s="379" t="s">
        <v>152</v>
      </c>
      <c r="U5" s="375"/>
      <c r="V5" s="376"/>
    </row>
    <row r="6" spans="1:22" ht="15">
      <c r="A6" s="380" t="s">
        <v>153</v>
      </c>
      <c r="B6" s="381">
        <v>18301</v>
      </c>
      <c r="C6" s="382">
        <v>27</v>
      </c>
      <c r="D6" s="383">
        <f t="shared" ref="D6:D18" si="0">C6*100000/$B6*1.093</f>
        <v>161.25348341620673</v>
      </c>
      <c r="E6" s="382">
        <v>3</v>
      </c>
      <c r="F6" s="383">
        <f t="shared" ref="F6:F18" si="1">E6*100000/$B6*1.093</f>
        <v>17.917053712911862</v>
      </c>
      <c r="G6" s="384">
        <v>2</v>
      </c>
      <c r="H6" s="383">
        <f t="shared" ref="H6:H17" si="2">G6*100000/$B6*1.093</f>
        <v>11.944702475274575</v>
      </c>
      <c r="I6" s="382"/>
      <c r="J6" s="383">
        <f t="shared" ref="J6:J18" si="3">I6*100000/$B6*1.093</f>
        <v>0</v>
      </c>
      <c r="K6" s="382">
        <v>3</v>
      </c>
      <c r="L6" s="383">
        <f t="shared" ref="L6:L18" si="4">K6*100000/$B6*1.093</f>
        <v>17.917053712911862</v>
      </c>
      <c r="M6" s="382">
        <v>6</v>
      </c>
      <c r="N6" s="383">
        <f t="shared" ref="N6:N18" si="5">M6*100000/$B6*1.093</f>
        <v>35.834107425823724</v>
      </c>
      <c r="O6" s="385">
        <v>1</v>
      </c>
      <c r="P6" s="383">
        <f t="shared" ref="P6:P18" si="6">O6*100000/$B6*1.093</f>
        <v>5.9723512376372874</v>
      </c>
      <c r="Q6" s="382">
        <v>12</v>
      </c>
      <c r="R6" s="383">
        <f t="shared" ref="R6:R18" si="7">Q6*100000/$B6*1.093</f>
        <v>71.668214851647448</v>
      </c>
      <c r="S6" s="382">
        <v>4</v>
      </c>
      <c r="T6" s="386">
        <f t="shared" ref="T6:T18" si="8">S6*100000/$B6*1.093</f>
        <v>23.889404950549149</v>
      </c>
      <c r="U6" s="387">
        <f t="shared" ref="U6:U18" si="9">C6-E6-I6-K6-M6-O6-Q6</f>
        <v>2</v>
      </c>
      <c r="V6" s="388">
        <f t="shared" ref="V6:V18" si="10">U6*100000/$B6*1.093</f>
        <v>11.944702475274575</v>
      </c>
    </row>
    <row r="7" spans="1:22" ht="15">
      <c r="A7" s="389" t="s">
        <v>154</v>
      </c>
      <c r="B7" s="381">
        <v>4428</v>
      </c>
      <c r="C7" s="382">
        <v>8</v>
      </c>
      <c r="D7" s="383">
        <f t="shared" si="0"/>
        <v>197.47064137308041</v>
      </c>
      <c r="E7" s="382"/>
      <c r="F7" s="383">
        <f t="shared" si="1"/>
        <v>0</v>
      </c>
      <c r="G7" s="390"/>
      <c r="H7" s="383">
        <f t="shared" si="2"/>
        <v>0</v>
      </c>
      <c r="I7" s="382">
        <v>1</v>
      </c>
      <c r="J7" s="383">
        <f t="shared" si="3"/>
        <v>24.683830171635051</v>
      </c>
      <c r="K7" s="382">
        <v>1</v>
      </c>
      <c r="L7" s="383">
        <f t="shared" si="4"/>
        <v>24.683830171635051</v>
      </c>
      <c r="M7" s="382">
        <v>6</v>
      </c>
      <c r="N7" s="383">
        <f t="shared" si="5"/>
        <v>148.10298102981028</v>
      </c>
      <c r="O7" s="385"/>
      <c r="P7" s="383">
        <f t="shared" si="6"/>
        <v>0</v>
      </c>
      <c r="Q7" s="382"/>
      <c r="R7" s="383">
        <f t="shared" si="7"/>
        <v>0</v>
      </c>
      <c r="S7" s="382"/>
      <c r="T7" s="386">
        <f t="shared" si="8"/>
        <v>0</v>
      </c>
      <c r="U7" s="387">
        <f t="shared" si="9"/>
        <v>0</v>
      </c>
      <c r="V7" s="388">
        <f t="shared" si="10"/>
        <v>0</v>
      </c>
    </row>
    <row r="8" spans="1:22" ht="15">
      <c r="A8" s="389" t="s">
        <v>155</v>
      </c>
      <c r="B8" s="381">
        <v>6135</v>
      </c>
      <c r="C8" s="382">
        <v>19</v>
      </c>
      <c r="D8" s="383">
        <f t="shared" si="0"/>
        <v>338.5004074979625</v>
      </c>
      <c r="E8" s="382">
        <v>5</v>
      </c>
      <c r="F8" s="383">
        <f t="shared" si="1"/>
        <v>89.079054604726977</v>
      </c>
      <c r="G8" s="391">
        <v>4</v>
      </c>
      <c r="H8" s="383">
        <f t="shared" si="2"/>
        <v>71.263243683781567</v>
      </c>
      <c r="I8" s="382"/>
      <c r="J8" s="383">
        <f t="shared" si="3"/>
        <v>0</v>
      </c>
      <c r="K8" s="382">
        <v>3</v>
      </c>
      <c r="L8" s="383">
        <f t="shared" si="4"/>
        <v>53.447432762836186</v>
      </c>
      <c r="M8" s="382">
        <v>5</v>
      </c>
      <c r="N8" s="383">
        <f t="shared" si="5"/>
        <v>89.079054604726977</v>
      </c>
      <c r="O8" s="385">
        <v>1</v>
      </c>
      <c r="P8" s="383">
        <f t="shared" si="6"/>
        <v>17.815810920945392</v>
      </c>
      <c r="Q8" s="382">
        <v>2</v>
      </c>
      <c r="R8" s="383">
        <f t="shared" si="7"/>
        <v>35.631621841890784</v>
      </c>
      <c r="S8" s="382">
        <v>2</v>
      </c>
      <c r="T8" s="386">
        <f t="shared" si="8"/>
        <v>35.631621841890784</v>
      </c>
      <c r="U8" s="387">
        <f t="shared" si="9"/>
        <v>3</v>
      </c>
      <c r="V8" s="388">
        <f t="shared" si="10"/>
        <v>53.447432762836186</v>
      </c>
    </row>
    <row r="9" spans="1:22" ht="15">
      <c r="A9" s="389" t="s">
        <v>156</v>
      </c>
      <c r="B9" s="381">
        <v>6898</v>
      </c>
      <c r="C9" s="382">
        <v>17</v>
      </c>
      <c r="D9" s="383">
        <f t="shared" si="0"/>
        <v>269.36793273412582</v>
      </c>
      <c r="E9" s="382">
        <v>3</v>
      </c>
      <c r="F9" s="383">
        <f t="shared" si="1"/>
        <v>47.535517541316324</v>
      </c>
      <c r="G9" s="391">
        <v>3</v>
      </c>
      <c r="H9" s="383">
        <f t="shared" si="2"/>
        <v>47.535517541316324</v>
      </c>
      <c r="I9" s="382">
        <v>1</v>
      </c>
      <c r="J9" s="383">
        <f t="shared" si="3"/>
        <v>15.845172513772107</v>
      </c>
      <c r="K9" s="382">
        <v>2</v>
      </c>
      <c r="L9" s="383">
        <f t="shared" si="4"/>
        <v>31.690345027544215</v>
      </c>
      <c r="M9" s="382">
        <v>5</v>
      </c>
      <c r="N9" s="383">
        <f t="shared" si="5"/>
        <v>79.225862568860535</v>
      </c>
      <c r="O9" s="385">
        <v>1</v>
      </c>
      <c r="P9" s="383">
        <f t="shared" si="6"/>
        <v>15.845172513772107</v>
      </c>
      <c r="Q9" s="382">
        <v>3</v>
      </c>
      <c r="R9" s="383">
        <f t="shared" si="7"/>
        <v>47.535517541316324</v>
      </c>
      <c r="S9" s="382">
        <v>2</v>
      </c>
      <c r="T9" s="386">
        <f t="shared" si="8"/>
        <v>31.690345027544215</v>
      </c>
      <c r="U9" s="387">
        <f t="shared" si="9"/>
        <v>2</v>
      </c>
      <c r="V9" s="388">
        <f t="shared" si="10"/>
        <v>31.690345027544215</v>
      </c>
    </row>
    <row r="10" spans="1:22" ht="15">
      <c r="A10" s="389" t="s">
        <v>157</v>
      </c>
      <c r="B10" s="381">
        <v>7251</v>
      </c>
      <c r="C10" s="382">
        <v>16</v>
      </c>
      <c r="D10" s="383">
        <f t="shared" si="0"/>
        <v>241.18052682388634</v>
      </c>
      <c r="E10" s="382">
        <v>2</v>
      </c>
      <c r="F10" s="383">
        <f t="shared" si="1"/>
        <v>30.147565852985792</v>
      </c>
      <c r="G10" s="391">
        <v>2</v>
      </c>
      <c r="H10" s="383">
        <f t="shared" si="2"/>
        <v>30.147565852985792</v>
      </c>
      <c r="I10" s="382">
        <v>1</v>
      </c>
      <c r="J10" s="383">
        <f t="shared" si="3"/>
        <v>15.073782926492896</v>
      </c>
      <c r="K10" s="382">
        <v>3</v>
      </c>
      <c r="L10" s="383">
        <f t="shared" si="4"/>
        <v>45.221348779478696</v>
      </c>
      <c r="M10" s="382">
        <v>3</v>
      </c>
      <c r="N10" s="383">
        <f t="shared" si="5"/>
        <v>45.221348779478696</v>
      </c>
      <c r="O10" s="385"/>
      <c r="P10" s="383">
        <f t="shared" si="6"/>
        <v>0</v>
      </c>
      <c r="Q10" s="382">
        <v>1</v>
      </c>
      <c r="R10" s="383">
        <f t="shared" si="7"/>
        <v>15.073782926492896</v>
      </c>
      <c r="S10" s="382">
        <v>1</v>
      </c>
      <c r="T10" s="386">
        <f t="shared" si="8"/>
        <v>15.073782926492896</v>
      </c>
      <c r="U10" s="387">
        <f t="shared" si="9"/>
        <v>6</v>
      </c>
      <c r="V10" s="388">
        <f t="shared" si="10"/>
        <v>90.442697558957391</v>
      </c>
    </row>
    <row r="11" spans="1:22" ht="15">
      <c r="A11" s="389" t="s">
        <v>158</v>
      </c>
      <c r="B11" s="381">
        <v>5892</v>
      </c>
      <c r="C11" s="382">
        <v>14</v>
      </c>
      <c r="D11" s="383">
        <f t="shared" si="0"/>
        <v>259.70807875084859</v>
      </c>
      <c r="E11" s="382">
        <v>5</v>
      </c>
      <c r="F11" s="383">
        <f t="shared" si="1"/>
        <v>92.752885268160213</v>
      </c>
      <c r="G11" s="391">
        <v>5</v>
      </c>
      <c r="H11" s="383">
        <f t="shared" si="2"/>
        <v>92.752885268160213</v>
      </c>
      <c r="I11" s="382">
        <v>1</v>
      </c>
      <c r="J11" s="383">
        <f t="shared" si="3"/>
        <v>18.550577053632043</v>
      </c>
      <c r="K11" s="382">
        <v>2</v>
      </c>
      <c r="L11" s="383">
        <f t="shared" si="4"/>
        <v>37.101154107264087</v>
      </c>
      <c r="M11" s="382">
        <v>5</v>
      </c>
      <c r="N11" s="383">
        <f t="shared" si="5"/>
        <v>92.752885268160213</v>
      </c>
      <c r="O11" s="385"/>
      <c r="P11" s="383">
        <f t="shared" si="6"/>
        <v>0</v>
      </c>
      <c r="Q11" s="382"/>
      <c r="R11" s="383">
        <f t="shared" si="7"/>
        <v>0</v>
      </c>
      <c r="S11" s="382"/>
      <c r="T11" s="386">
        <f t="shared" si="8"/>
        <v>0</v>
      </c>
      <c r="U11" s="387">
        <f t="shared" si="9"/>
        <v>1</v>
      </c>
      <c r="V11" s="388">
        <f t="shared" si="10"/>
        <v>18.550577053632043</v>
      </c>
    </row>
    <row r="12" spans="1:22" ht="15">
      <c r="A12" s="389" t="s">
        <v>159</v>
      </c>
      <c r="B12" s="381">
        <v>9897</v>
      </c>
      <c r="C12" s="382">
        <v>14</v>
      </c>
      <c r="D12" s="383">
        <f t="shared" si="0"/>
        <v>154.61250884106295</v>
      </c>
      <c r="E12" s="382">
        <v>2</v>
      </c>
      <c r="F12" s="383">
        <f t="shared" si="1"/>
        <v>22.087501263008992</v>
      </c>
      <c r="G12" s="391">
        <v>2</v>
      </c>
      <c r="H12" s="383">
        <f t="shared" si="2"/>
        <v>22.087501263008992</v>
      </c>
      <c r="I12" s="382"/>
      <c r="J12" s="383">
        <f t="shared" si="3"/>
        <v>0</v>
      </c>
      <c r="K12" s="382">
        <v>2</v>
      </c>
      <c r="L12" s="383">
        <f t="shared" si="4"/>
        <v>22.087501263008992</v>
      </c>
      <c r="M12" s="382">
        <v>5</v>
      </c>
      <c r="N12" s="383">
        <f t="shared" si="5"/>
        <v>55.218753157522485</v>
      </c>
      <c r="O12" s="385">
        <v>1</v>
      </c>
      <c r="P12" s="383">
        <f t="shared" si="6"/>
        <v>11.043750631504496</v>
      </c>
      <c r="Q12" s="382">
        <v>3</v>
      </c>
      <c r="R12" s="383">
        <f t="shared" si="7"/>
        <v>33.13125189451349</v>
      </c>
      <c r="S12" s="382"/>
      <c r="T12" s="386">
        <f t="shared" si="8"/>
        <v>0</v>
      </c>
      <c r="U12" s="387">
        <f t="shared" si="9"/>
        <v>1</v>
      </c>
      <c r="V12" s="388">
        <f t="shared" si="10"/>
        <v>11.043750631504496</v>
      </c>
    </row>
    <row r="13" spans="1:22" ht="15">
      <c r="A13" s="389" t="s">
        <v>160</v>
      </c>
      <c r="B13" s="381">
        <v>7325</v>
      </c>
      <c r="C13" s="382">
        <v>17</v>
      </c>
      <c r="D13" s="383">
        <f t="shared" si="0"/>
        <v>253.66552901023888</v>
      </c>
      <c r="E13" s="382"/>
      <c r="F13" s="383">
        <f t="shared" si="1"/>
        <v>0</v>
      </c>
      <c r="G13" s="391"/>
      <c r="H13" s="383">
        <f t="shared" si="2"/>
        <v>0</v>
      </c>
      <c r="I13" s="382">
        <v>1</v>
      </c>
      <c r="J13" s="383">
        <f t="shared" si="3"/>
        <v>14.921501706484642</v>
      </c>
      <c r="K13" s="382">
        <v>2</v>
      </c>
      <c r="L13" s="383">
        <f t="shared" si="4"/>
        <v>29.843003412969285</v>
      </c>
      <c r="M13" s="382">
        <v>4</v>
      </c>
      <c r="N13" s="383">
        <f t="shared" si="5"/>
        <v>59.68600682593857</v>
      </c>
      <c r="O13" s="385"/>
      <c r="P13" s="383">
        <f t="shared" si="6"/>
        <v>0</v>
      </c>
      <c r="Q13" s="382">
        <v>2</v>
      </c>
      <c r="R13" s="383">
        <f t="shared" si="7"/>
        <v>29.843003412969285</v>
      </c>
      <c r="S13" s="382">
        <v>2</v>
      </c>
      <c r="T13" s="386">
        <f t="shared" si="8"/>
        <v>29.843003412969285</v>
      </c>
      <c r="U13" s="387">
        <f t="shared" si="9"/>
        <v>8</v>
      </c>
      <c r="V13" s="388">
        <f t="shared" si="10"/>
        <v>119.37201365187714</v>
      </c>
    </row>
    <row r="14" spans="1:22" ht="15">
      <c r="A14" s="389" t="s">
        <v>161</v>
      </c>
      <c r="B14" s="381">
        <v>8521</v>
      </c>
      <c r="C14" s="382">
        <v>25</v>
      </c>
      <c r="D14" s="383">
        <f t="shared" si="0"/>
        <v>320.67832414035911</v>
      </c>
      <c r="E14" s="382">
        <v>3</v>
      </c>
      <c r="F14" s="383">
        <f t="shared" si="1"/>
        <v>38.481398896843096</v>
      </c>
      <c r="G14" s="391">
        <v>2</v>
      </c>
      <c r="H14" s="383">
        <f t="shared" si="2"/>
        <v>25.654265931228728</v>
      </c>
      <c r="I14" s="382"/>
      <c r="J14" s="383">
        <f t="shared" si="3"/>
        <v>0</v>
      </c>
      <c r="K14" s="382">
        <v>2</v>
      </c>
      <c r="L14" s="383">
        <f t="shared" si="4"/>
        <v>25.654265931228728</v>
      </c>
      <c r="M14" s="382">
        <v>13</v>
      </c>
      <c r="N14" s="383">
        <f t="shared" si="5"/>
        <v>166.75272855298672</v>
      </c>
      <c r="O14" s="385"/>
      <c r="P14" s="383">
        <f t="shared" si="6"/>
        <v>0</v>
      </c>
      <c r="Q14" s="382">
        <v>2</v>
      </c>
      <c r="R14" s="383">
        <f t="shared" si="7"/>
        <v>25.654265931228728</v>
      </c>
      <c r="S14" s="382"/>
      <c r="T14" s="386">
        <f t="shared" si="8"/>
        <v>0</v>
      </c>
      <c r="U14" s="387">
        <f t="shared" si="9"/>
        <v>5</v>
      </c>
      <c r="V14" s="388">
        <f t="shared" si="10"/>
        <v>64.135664828071825</v>
      </c>
    </row>
    <row r="15" spans="1:22" ht="15">
      <c r="A15" s="389" t="s">
        <v>162</v>
      </c>
      <c r="B15" s="381">
        <v>5239</v>
      </c>
      <c r="C15" s="382">
        <v>7</v>
      </c>
      <c r="D15" s="383">
        <f t="shared" si="0"/>
        <v>146.03932048100782</v>
      </c>
      <c r="E15" s="382"/>
      <c r="F15" s="383">
        <f t="shared" si="1"/>
        <v>0</v>
      </c>
      <c r="G15" s="391"/>
      <c r="H15" s="383">
        <f t="shared" si="2"/>
        <v>0</v>
      </c>
      <c r="I15" s="382">
        <v>1</v>
      </c>
      <c r="J15" s="383">
        <f t="shared" si="3"/>
        <v>20.862760068715406</v>
      </c>
      <c r="K15" s="382">
        <v>2</v>
      </c>
      <c r="L15" s="383">
        <f t="shared" si="4"/>
        <v>41.725520137430813</v>
      </c>
      <c r="M15" s="382">
        <v>1</v>
      </c>
      <c r="N15" s="383">
        <f t="shared" si="5"/>
        <v>20.862760068715406</v>
      </c>
      <c r="O15" s="385"/>
      <c r="P15" s="383">
        <f t="shared" si="6"/>
        <v>0</v>
      </c>
      <c r="Q15" s="382">
        <v>1</v>
      </c>
      <c r="R15" s="383">
        <f t="shared" si="7"/>
        <v>20.862760068715406</v>
      </c>
      <c r="S15" s="382">
        <v>1</v>
      </c>
      <c r="T15" s="386">
        <f t="shared" si="8"/>
        <v>20.862760068715406</v>
      </c>
      <c r="U15" s="387">
        <f t="shared" si="9"/>
        <v>2</v>
      </c>
      <c r="V15" s="388">
        <f t="shared" si="10"/>
        <v>41.725520137430813</v>
      </c>
    </row>
    <row r="16" spans="1:22" ht="15.75">
      <c r="A16" s="392" t="s">
        <v>163</v>
      </c>
      <c r="B16" s="393">
        <v>79887</v>
      </c>
      <c r="C16" s="394">
        <f>SUM(C6:C15)</f>
        <v>164</v>
      </c>
      <c r="D16" s="383">
        <f t="shared" si="0"/>
        <v>224.38193948952895</v>
      </c>
      <c r="E16" s="394">
        <f>SUM(E6:E15)</f>
        <v>23</v>
      </c>
      <c r="F16" s="383">
        <f t="shared" si="1"/>
        <v>31.468198830848571</v>
      </c>
      <c r="G16" s="395">
        <f>SUM(G6:G15)</f>
        <v>20</v>
      </c>
      <c r="H16" s="383">
        <f t="shared" si="2"/>
        <v>27.363651157259628</v>
      </c>
      <c r="I16" s="394">
        <f>SUM(I6:I15)</f>
        <v>6</v>
      </c>
      <c r="J16" s="383">
        <f t="shared" si="3"/>
        <v>8.2090953471778896</v>
      </c>
      <c r="K16" s="394">
        <f>SUM(K6:K15)</f>
        <v>22</v>
      </c>
      <c r="L16" s="383">
        <f t="shared" si="4"/>
        <v>30.100016272985592</v>
      </c>
      <c r="M16" s="394">
        <f>SUM(M6:M15)</f>
        <v>53</v>
      </c>
      <c r="N16" s="383">
        <f t="shared" si="5"/>
        <v>72.513675566738016</v>
      </c>
      <c r="O16" s="394">
        <f>SUM(O6:O15)</f>
        <v>4</v>
      </c>
      <c r="P16" s="383">
        <f t="shared" si="6"/>
        <v>5.4727302314519255</v>
      </c>
      <c r="Q16" s="394">
        <f>SUM(Q6:Q15)</f>
        <v>26</v>
      </c>
      <c r="R16" s="383">
        <f t="shared" si="7"/>
        <v>35.572746504437518</v>
      </c>
      <c r="S16" s="394">
        <f>SUM(S6:S15)</f>
        <v>12</v>
      </c>
      <c r="T16" s="386">
        <f t="shared" si="8"/>
        <v>16.418190694355779</v>
      </c>
      <c r="U16" s="396">
        <f t="shared" si="9"/>
        <v>30</v>
      </c>
      <c r="V16" s="388">
        <f t="shared" si="10"/>
        <v>41.045476735889444</v>
      </c>
    </row>
    <row r="17" spans="1:22" ht="15">
      <c r="A17" s="397" t="s">
        <v>164</v>
      </c>
      <c r="B17" s="398">
        <v>36996</v>
      </c>
      <c r="C17" s="382">
        <v>44</v>
      </c>
      <c r="D17" s="383">
        <f t="shared" si="0"/>
        <v>129.99243161422856</v>
      </c>
      <c r="E17" s="382">
        <v>4</v>
      </c>
      <c r="F17" s="383">
        <f t="shared" si="1"/>
        <v>11.817493783111688</v>
      </c>
      <c r="G17" s="399">
        <v>3</v>
      </c>
      <c r="H17" s="383">
        <f t="shared" si="2"/>
        <v>8.8631203373337648</v>
      </c>
      <c r="I17" s="382">
        <v>3</v>
      </c>
      <c r="J17" s="383">
        <f t="shared" si="3"/>
        <v>8.8631203373337648</v>
      </c>
      <c r="K17" s="382">
        <v>8</v>
      </c>
      <c r="L17" s="383">
        <f t="shared" si="4"/>
        <v>23.634987566223376</v>
      </c>
      <c r="M17" s="382">
        <v>8</v>
      </c>
      <c r="N17" s="383">
        <f t="shared" si="5"/>
        <v>23.634987566223376</v>
      </c>
      <c r="O17" s="385">
        <v>3</v>
      </c>
      <c r="P17" s="383">
        <f t="shared" si="6"/>
        <v>8.8631203373337648</v>
      </c>
      <c r="Q17" s="382">
        <v>12</v>
      </c>
      <c r="R17" s="383">
        <f t="shared" si="7"/>
        <v>35.452481349335059</v>
      </c>
      <c r="S17" s="382">
        <v>9</v>
      </c>
      <c r="T17" s="386">
        <f t="shared" si="8"/>
        <v>26.589361012001294</v>
      </c>
      <c r="U17" s="387">
        <f t="shared" si="9"/>
        <v>6</v>
      </c>
      <c r="V17" s="400">
        <f t="shared" si="10"/>
        <v>17.72624067466753</v>
      </c>
    </row>
    <row r="18" spans="1:22" ht="52.5" customHeight="1" thickBot="1">
      <c r="A18" s="401" t="s">
        <v>165</v>
      </c>
      <c r="B18" s="402">
        <v>116883</v>
      </c>
      <c r="C18" s="403">
        <f>C16+C17</f>
        <v>208</v>
      </c>
      <c r="D18" s="383">
        <f t="shared" si="0"/>
        <v>194.50561672783894</v>
      </c>
      <c r="E18" s="404">
        <f>E16+E17</f>
        <v>27</v>
      </c>
      <c r="F18" s="383">
        <f t="shared" si="1"/>
        <v>25.248325248325248</v>
      </c>
      <c r="G18" s="405">
        <f>G16+G17</f>
        <v>23</v>
      </c>
      <c r="H18" s="406">
        <f>G18*100000/$B18*1.093</f>
        <v>21.507832618943731</v>
      </c>
      <c r="I18" s="404">
        <f>I16+I17</f>
        <v>9</v>
      </c>
      <c r="J18" s="383">
        <f t="shared" si="3"/>
        <v>8.4161084161084165</v>
      </c>
      <c r="K18" s="404">
        <f>K16+K17</f>
        <v>30</v>
      </c>
      <c r="L18" s="383">
        <f t="shared" si="4"/>
        <v>28.053694720361385</v>
      </c>
      <c r="M18" s="404">
        <f>M16+M17</f>
        <v>61</v>
      </c>
      <c r="N18" s="383">
        <f t="shared" si="5"/>
        <v>57.04251259806815</v>
      </c>
      <c r="O18" s="407">
        <f>O16+O17</f>
        <v>7</v>
      </c>
      <c r="P18" s="383">
        <f t="shared" si="6"/>
        <v>6.545862101417657</v>
      </c>
      <c r="Q18" s="404">
        <f>Q16+Q17</f>
        <v>38</v>
      </c>
      <c r="R18" s="383">
        <f t="shared" si="7"/>
        <v>35.534679979124427</v>
      </c>
      <c r="S18" s="408">
        <f>S16+S17</f>
        <v>21</v>
      </c>
      <c r="T18" s="409">
        <f t="shared" si="8"/>
        <v>19.63758630425297</v>
      </c>
      <c r="U18" s="396">
        <f t="shared" si="9"/>
        <v>36</v>
      </c>
      <c r="V18" s="388">
        <f t="shared" si="10"/>
        <v>33.664433664433666</v>
      </c>
    </row>
    <row r="19" spans="1:22" ht="39" thickBot="1">
      <c r="A19" s="410" t="s">
        <v>166</v>
      </c>
      <c r="B19" s="411"/>
      <c r="C19" s="412">
        <v>1</v>
      </c>
      <c r="D19" s="412"/>
      <c r="E19" s="413">
        <f>E18/$C18</f>
        <v>0.12980769230769232</v>
      </c>
      <c r="F19" s="414"/>
      <c r="G19" s="415">
        <f>G18/E18</f>
        <v>0.85185185185185186</v>
      </c>
      <c r="H19" s="416" t="s">
        <v>167</v>
      </c>
      <c r="I19" s="417">
        <f>I18/$C18</f>
        <v>4.3269230769230768E-2</v>
      </c>
      <c r="J19" s="413"/>
      <c r="K19" s="413">
        <f>K18/$C18</f>
        <v>0.14423076923076922</v>
      </c>
      <c r="L19" s="413"/>
      <c r="M19" s="413">
        <f>M18/$C18</f>
        <v>0.29326923076923078</v>
      </c>
      <c r="N19" s="413"/>
      <c r="O19" s="413">
        <f>O18/$C18</f>
        <v>3.3653846153846152E-2</v>
      </c>
      <c r="P19" s="413"/>
      <c r="Q19" s="413">
        <f>Q18/$C18</f>
        <v>0.18269230769230768</v>
      </c>
      <c r="R19" s="414"/>
      <c r="S19" s="415">
        <f>S18/Q18</f>
        <v>0.55263157894736847</v>
      </c>
      <c r="T19" s="416" t="s">
        <v>168</v>
      </c>
      <c r="U19" s="418">
        <f>U18/$C18</f>
        <v>0.17307692307692307</v>
      </c>
      <c r="V19" s="419"/>
    </row>
    <row r="20" spans="1:22" ht="14.25">
      <c r="A20" s="420" t="s">
        <v>169</v>
      </c>
      <c r="B20" s="421"/>
      <c r="C20" s="422">
        <v>224</v>
      </c>
      <c r="D20" s="423">
        <v>208.39958461721795</v>
      </c>
      <c r="E20" s="422">
        <v>40</v>
      </c>
      <c r="F20" s="423">
        <v>37.214211538788916</v>
      </c>
      <c r="G20" s="424">
        <v>30</v>
      </c>
      <c r="H20" s="425">
        <v>27.910658654091691</v>
      </c>
      <c r="I20" s="422">
        <v>15</v>
      </c>
      <c r="J20" s="423">
        <v>13.955329327045845</v>
      </c>
      <c r="K20" s="422">
        <v>28</v>
      </c>
      <c r="L20" s="423">
        <v>26.049948077152244</v>
      </c>
      <c r="M20" s="422">
        <v>65</v>
      </c>
      <c r="N20" s="423">
        <v>60.473093750531994</v>
      </c>
      <c r="O20" s="426">
        <v>4</v>
      </c>
      <c r="P20" s="423">
        <v>3.7214211538788917</v>
      </c>
      <c r="Q20" s="422">
        <v>36</v>
      </c>
      <c r="R20" s="423">
        <v>33.49279038491003</v>
      </c>
      <c r="S20" s="427">
        <v>18</v>
      </c>
      <c r="T20" s="428">
        <v>16.746395192455015</v>
      </c>
      <c r="U20" s="387">
        <v>36</v>
      </c>
      <c r="V20" s="429">
        <v>33.49279038491003</v>
      </c>
    </row>
    <row r="21" spans="1:22">
      <c r="A21" s="430" t="s">
        <v>170</v>
      </c>
      <c r="B21" s="430"/>
      <c r="C21" s="382">
        <f>C18-C20</f>
        <v>-16</v>
      </c>
      <c r="D21" s="431">
        <f>D18/D20-100%</f>
        <v>-6.6669844447622251E-2</v>
      </c>
      <c r="E21" s="382">
        <f>E18-E20</f>
        <v>-13</v>
      </c>
      <c r="F21" s="431">
        <f>F18/F20-100%</f>
        <v>-0.32154077154077143</v>
      </c>
      <c r="G21" s="382">
        <f>G18-G20</f>
        <v>-7</v>
      </c>
      <c r="H21" s="431">
        <f>H18/H20-100%</f>
        <v>-0.22940433310803676</v>
      </c>
      <c r="I21" s="382">
        <f>I18-I20</f>
        <v>-6</v>
      </c>
      <c r="J21" s="431">
        <f>J18/J20-100%</f>
        <v>-0.39692513025846354</v>
      </c>
      <c r="K21" s="382">
        <f>K18-K20</f>
        <v>2</v>
      </c>
      <c r="L21" s="431">
        <f>L18/L20-100%</f>
        <v>7.6919410252743514E-2</v>
      </c>
      <c r="M21" s="382">
        <f>M18-M20</f>
        <v>-4</v>
      </c>
      <c r="N21" s="431">
        <f>N18/N20-100%</f>
        <v>-5.6729049891443117E-2</v>
      </c>
      <c r="O21" s="382">
        <f>O18-O20</f>
        <v>3</v>
      </c>
      <c r="P21" s="431">
        <f>P18/P20-100%</f>
        <v>0.75896837007948137</v>
      </c>
      <c r="Q21" s="382">
        <f>Q18-Q20</f>
        <v>2</v>
      </c>
      <c r="R21" s="431">
        <f>R18/R20-100%</f>
        <v>6.0965048619369577E-2</v>
      </c>
      <c r="S21" s="382">
        <f>S18-S20</f>
        <v>3</v>
      </c>
      <c r="T21" s="431">
        <f>T18/T20-100%</f>
        <v>0.17264558005298736</v>
      </c>
      <c r="U21" s="382">
        <f>U18-U20</f>
        <v>0</v>
      </c>
      <c r="V21" s="431">
        <f>V18/V20-100%</f>
        <v>5.1247829025606872E-3</v>
      </c>
    </row>
    <row r="22" spans="1:22" ht="15">
      <c r="A22" s="432" t="s">
        <v>171</v>
      </c>
      <c r="B22" s="433"/>
      <c r="C22" s="422">
        <v>303</v>
      </c>
      <c r="D22" s="423">
        <v>278.89227608043922</v>
      </c>
      <c r="E22" s="422">
        <v>42</v>
      </c>
      <c r="F22" s="423">
        <v>38.658335298278708</v>
      </c>
      <c r="G22" s="434">
        <v>37</v>
      </c>
      <c r="H22" s="435">
        <v>34.056152524674097</v>
      </c>
      <c r="I22" s="422">
        <v>20</v>
      </c>
      <c r="J22" s="423">
        <v>18.408731094418432</v>
      </c>
      <c r="K22" s="422">
        <v>28</v>
      </c>
      <c r="L22" s="423">
        <v>25.772223532185805</v>
      </c>
      <c r="M22" s="422">
        <v>96</v>
      </c>
      <c r="N22" s="423">
        <v>88.361909253208481</v>
      </c>
      <c r="O22" s="426">
        <v>14</v>
      </c>
      <c r="P22" s="423">
        <v>12.886111766092903</v>
      </c>
      <c r="Q22" s="422">
        <v>62</v>
      </c>
      <c r="R22" s="436">
        <v>57.067066392697143</v>
      </c>
      <c r="S22" s="437">
        <v>34</v>
      </c>
      <c r="T22" s="429">
        <v>31.294842860511331</v>
      </c>
      <c r="U22" s="438">
        <v>41</v>
      </c>
      <c r="V22" s="435">
        <v>37.737898743557786</v>
      </c>
    </row>
    <row r="23" spans="1:22" ht="15">
      <c r="A23" s="432" t="s">
        <v>172</v>
      </c>
      <c r="B23" s="433"/>
      <c r="C23" s="422">
        <v>349</v>
      </c>
      <c r="D23" s="423">
        <v>318.7973757887259</v>
      </c>
      <c r="E23" s="422">
        <v>47</v>
      </c>
      <c r="F23" s="423">
        <v>42.932597885587732</v>
      </c>
      <c r="G23" s="422">
        <v>41</v>
      </c>
      <c r="H23" s="423">
        <v>37.451840708704189</v>
      </c>
      <c r="I23" s="422">
        <v>26</v>
      </c>
      <c r="J23" s="423">
        <v>23.749947766495342</v>
      </c>
      <c r="K23" s="422">
        <v>42</v>
      </c>
      <c r="L23" s="423">
        <v>38.36530023818478</v>
      </c>
      <c r="M23" s="422">
        <v>92</v>
      </c>
      <c r="N23" s="439">
        <v>84.03827671221427</v>
      </c>
      <c r="O23" s="431"/>
      <c r="P23" s="431"/>
      <c r="Q23" s="382">
        <v>68</v>
      </c>
      <c r="R23" s="439">
        <v>62.115248004680119</v>
      </c>
      <c r="S23" s="382">
        <v>36</v>
      </c>
      <c r="T23" s="439">
        <v>32.884543061301237</v>
      </c>
      <c r="U23" s="382">
        <v>74</v>
      </c>
      <c r="V23" s="439">
        <v>67.596005181563655</v>
      </c>
    </row>
    <row r="24" spans="1:22">
      <c r="A24" s="35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</row>
  </sheetData>
  <mergeCells count="45">
    <mergeCell ref="A23:B23"/>
    <mergeCell ref="O19:P19"/>
    <mergeCell ref="Q19:R19"/>
    <mergeCell ref="U19:V19"/>
    <mergeCell ref="A20:B20"/>
    <mergeCell ref="A21:B21"/>
    <mergeCell ref="A22:B22"/>
    <mergeCell ref="A19:B19"/>
    <mergeCell ref="C19:D19"/>
    <mergeCell ref="E19:F19"/>
    <mergeCell ref="I19:J19"/>
    <mergeCell ref="K19:L19"/>
    <mergeCell ref="M19:N19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T1"/>
    <mergeCell ref="A2:S2"/>
    <mergeCell ref="A3:A5"/>
    <mergeCell ref="B3:B4"/>
    <mergeCell ref="C3:D3"/>
    <mergeCell ref="E3:F3"/>
    <mergeCell ref="G3:H3"/>
    <mergeCell ref="I3:J3"/>
    <mergeCell ref="K3:L3"/>
    <mergeCell ref="M3:N3"/>
  </mergeCells>
  <dataValidations count="1">
    <dataValidation allowBlank="1" showErrorMessage="1" sqref="B1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 мес-17</vt:lpstr>
      <vt:lpstr>по класс бол</vt:lpstr>
      <vt:lpstr>по класс бол-2</vt:lpstr>
      <vt:lpstr>по класс бол-трудосп</vt:lpstr>
      <vt:lpstr>по класс бол-трудосп-2</vt:lpstr>
      <vt:lpstr>от внеш причин</vt:lpstr>
      <vt:lpstr>от внеш прич-трудосп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2017-12-26T04:12:41Z</cp:lastPrinted>
  <dcterms:created xsi:type="dcterms:W3CDTF">2017-12-26T03:53:07Z</dcterms:created>
  <dcterms:modified xsi:type="dcterms:W3CDTF">2017-12-26T04:15:18Z</dcterms:modified>
</cp:coreProperties>
</file>