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195" windowHeight="9780" activeTab="1"/>
  </bookViews>
  <sheets>
    <sheet name="4 мес" sheetId="1" r:id="rId1"/>
    <sheet name="по класс болезн" sheetId="2" r:id="rId2"/>
    <sheet name="по класс бол(2)" sheetId="3" r:id="rId3"/>
    <sheet name="по класс бол -трудосп возр" sheetId="4" r:id="rId4"/>
    <sheet name="по класс бол-трудосп(2)" sheetId="5" r:id="rId5"/>
    <sheet name="травмы" sheetId="6" r:id="rId6"/>
    <sheet name="травмы-трудосп" sheetId="7" r:id="rId7"/>
  </sheets>
  <externalReferences>
    <externalReference r:id="rId8"/>
    <externalReference r:id="rId9"/>
    <externalReference r:id="rId10"/>
  </externalReferences>
  <definedNames>
    <definedName name="Excel_BuiltIn_Print_Area" localSheetId="0">'4 мес'!$A$1:$Z$25</definedName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'4 мес'!$A$1:$AB$29</definedName>
  </definedNames>
  <calcPr calcId="145621"/>
</workbook>
</file>

<file path=xl/calcChain.xml><?xml version="1.0" encoding="utf-8"?>
<calcChain xmlns="http://schemas.openxmlformats.org/spreadsheetml/2006/main">
  <c r="R20" i="2" l="1"/>
  <c r="Q20" i="2"/>
  <c r="S20" i="2"/>
  <c r="T20" i="2"/>
  <c r="V17" i="7" l="1"/>
  <c r="U17" i="7"/>
  <c r="T17" i="7"/>
  <c r="R17" i="7"/>
  <c r="P17" i="7"/>
  <c r="N17" i="7"/>
  <c r="L17" i="7"/>
  <c r="J17" i="7"/>
  <c r="H17" i="7"/>
  <c r="G17" i="7"/>
  <c r="F17" i="7"/>
  <c r="D17" i="7"/>
  <c r="T16" i="7"/>
  <c r="S16" i="7"/>
  <c r="S18" i="7" s="1"/>
  <c r="R16" i="7"/>
  <c r="Q16" i="7"/>
  <c r="Q18" i="7" s="1"/>
  <c r="P16" i="7"/>
  <c r="O16" i="7"/>
  <c r="O18" i="7" s="1"/>
  <c r="N16" i="7"/>
  <c r="M16" i="7"/>
  <c r="M18" i="7" s="1"/>
  <c r="L16" i="7"/>
  <c r="K16" i="7"/>
  <c r="K18" i="7" s="1"/>
  <c r="J16" i="7"/>
  <c r="I16" i="7"/>
  <c r="I18" i="7" s="1"/>
  <c r="H16" i="7"/>
  <c r="G16" i="7"/>
  <c r="G18" i="7" s="1"/>
  <c r="F16" i="7"/>
  <c r="E16" i="7"/>
  <c r="E18" i="7" s="1"/>
  <c r="D16" i="7"/>
  <c r="C16" i="7"/>
  <c r="C18" i="7" s="1"/>
  <c r="V15" i="7"/>
  <c r="U15" i="7"/>
  <c r="T15" i="7"/>
  <c r="R15" i="7"/>
  <c r="P15" i="7"/>
  <c r="N15" i="7"/>
  <c r="L15" i="7"/>
  <c r="J15" i="7"/>
  <c r="H15" i="7"/>
  <c r="F15" i="7"/>
  <c r="D15" i="7"/>
  <c r="U14" i="7"/>
  <c r="V14" i="7" s="1"/>
  <c r="T14" i="7"/>
  <c r="R14" i="7"/>
  <c r="P14" i="7"/>
  <c r="N14" i="7"/>
  <c r="L14" i="7"/>
  <c r="J14" i="7"/>
  <c r="H14" i="7"/>
  <c r="F14" i="7"/>
  <c r="D14" i="7"/>
  <c r="V13" i="7"/>
  <c r="U13" i="7"/>
  <c r="T13" i="7"/>
  <c r="R13" i="7"/>
  <c r="P13" i="7"/>
  <c r="N13" i="7"/>
  <c r="L13" i="7"/>
  <c r="J13" i="7"/>
  <c r="H13" i="7"/>
  <c r="F13" i="7"/>
  <c r="D13" i="7"/>
  <c r="U12" i="7"/>
  <c r="V12" i="7" s="1"/>
  <c r="T12" i="7"/>
  <c r="R12" i="7"/>
  <c r="P12" i="7"/>
  <c r="N12" i="7"/>
  <c r="L12" i="7"/>
  <c r="J12" i="7"/>
  <c r="H12" i="7"/>
  <c r="F12" i="7"/>
  <c r="D12" i="7"/>
  <c r="V11" i="7"/>
  <c r="U11" i="7"/>
  <c r="T11" i="7"/>
  <c r="R11" i="7"/>
  <c r="P11" i="7"/>
  <c r="N11" i="7"/>
  <c r="L11" i="7"/>
  <c r="J11" i="7"/>
  <c r="H11" i="7"/>
  <c r="F11" i="7"/>
  <c r="D11" i="7"/>
  <c r="U10" i="7"/>
  <c r="V10" i="7" s="1"/>
  <c r="T10" i="7"/>
  <c r="R10" i="7"/>
  <c r="P10" i="7"/>
  <c r="N10" i="7"/>
  <c r="L10" i="7"/>
  <c r="J10" i="7"/>
  <c r="H10" i="7"/>
  <c r="F10" i="7"/>
  <c r="D10" i="7"/>
  <c r="V9" i="7"/>
  <c r="U9" i="7"/>
  <c r="T9" i="7"/>
  <c r="R9" i="7"/>
  <c r="P9" i="7"/>
  <c r="N9" i="7"/>
  <c r="L9" i="7"/>
  <c r="J9" i="7"/>
  <c r="H9" i="7"/>
  <c r="F9" i="7"/>
  <c r="D9" i="7"/>
  <c r="U8" i="7"/>
  <c r="V8" i="7" s="1"/>
  <c r="T8" i="7"/>
  <c r="R8" i="7"/>
  <c r="P8" i="7"/>
  <c r="N8" i="7"/>
  <c r="L8" i="7"/>
  <c r="J8" i="7"/>
  <c r="H8" i="7"/>
  <c r="F8" i="7"/>
  <c r="D8" i="7"/>
  <c r="V7" i="7"/>
  <c r="U7" i="7"/>
  <c r="T7" i="7"/>
  <c r="R7" i="7"/>
  <c r="P7" i="7"/>
  <c r="N7" i="7"/>
  <c r="L7" i="7"/>
  <c r="J7" i="7"/>
  <c r="H7" i="7"/>
  <c r="F7" i="7"/>
  <c r="D7" i="7"/>
  <c r="U6" i="7"/>
  <c r="V6" i="7" s="1"/>
  <c r="T6" i="7"/>
  <c r="R6" i="7"/>
  <c r="P6" i="7"/>
  <c r="N6" i="7"/>
  <c r="L6" i="7"/>
  <c r="J6" i="7"/>
  <c r="H6" i="7"/>
  <c r="F6" i="7"/>
  <c r="D6" i="7"/>
  <c r="K19" i="6"/>
  <c r="S18" i="6"/>
  <c r="T18" i="6" s="1"/>
  <c r="T21" i="6" s="1"/>
  <c r="Q18" i="6"/>
  <c r="Q21" i="6" s="1"/>
  <c r="O18" i="6"/>
  <c r="P18" i="6" s="1"/>
  <c r="P21" i="6" s="1"/>
  <c r="M18" i="6"/>
  <c r="M21" i="6" s="1"/>
  <c r="K18" i="6"/>
  <c r="L18" i="6" s="1"/>
  <c r="L21" i="6" s="1"/>
  <c r="I18" i="6"/>
  <c r="I21" i="6" s="1"/>
  <c r="E18" i="6"/>
  <c r="E21" i="6" s="1"/>
  <c r="C18" i="6"/>
  <c r="D18" i="6" s="1"/>
  <c r="D21" i="6" s="1"/>
  <c r="U17" i="6"/>
  <c r="V17" i="6" s="1"/>
  <c r="T17" i="6"/>
  <c r="R17" i="6"/>
  <c r="P17" i="6"/>
  <c r="N17" i="6"/>
  <c r="L17" i="6"/>
  <c r="J17" i="6"/>
  <c r="H17" i="6"/>
  <c r="F17" i="6"/>
  <c r="D17" i="6"/>
  <c r="T16" i="6"/>
  <c r="S16" i="6"/>
  <c r="R16" i="6"/>
  <c r="Q16" i="6"/>
  <c r="P16" i="6"/>
  <c r="O16" i="6"/>
  <c r="N16" i="6"/>
  <c r="M16" i="6"/>
  <c r="L16" i="6"/>
  <c r="K16" i="6"/>
  <c r="J16" i="6"/>
  <c r="I16" i="6"/>
  <c r="F16" i="6"/>
  <c r="E16" i="6"/>
  <c r="D16" i="6"/>
  <c r="C16" i="6"/>
  <c r="V15" i="6"/>
  <c r="U15" i="6"/>
  <c r="T15" i="6"/>
  <c r="R15" i="6"/>
  <c r="P15" i="6"/>
  <c r="N15" i="6"/>
  <c r="L15" i="6"/>
  <c r="J15" i="6"/>
  <c r="H15" i="6"/>
  <c r="G15" i="6"/>
  <c r="F15" i="6"/>
  <c r="D15" i="6"/>
  <c r="V14" i="6"/>
  <c r="U14" i="6"/>
  <c r="T14" i="6"/>
  <c r="R14" i="6"/>
  <c r="P14" i="6"/>
  <c r="N14" i="6"/>
  <c r="L14" i="6"/>
  <c r="J14" i="6"/>
  <c r="H14" i="6"/>
  <c r="G14" i="6"/>
  <c r="F14" i="6"/>
  <c r="D14" i="6"/>
  <c r="V13" i="6"/>
  <c r="U13" i="6"/>
  <c r="T13" i="6"/>
  <c r="R13" i="6"/>
  <c r="P13" i="6"/>
  <c r="N13" i="6"/>
  <c r="L13" i="6"/>
  <c r="J13" i="6"/>
  <c r="H13" i="6"/>
  <c r="G13" i="6"/>
  <c r="F13" i="6"/>
  <c r="D13" i="6"/>
  <c r="V12" i="6"/>
  <c r="U12" i="6"/>
  <c r="T12" i="6"/>
  <c r="R12" i="6"/>
  <c r="P12" i="6"/>
  <c r="N12" i="6"/>
  <c r="L12" i="6"/>
  <c r="J12" i="6"/>
  <c r="H12" i="6"/>
  <c r="F12" i="6"/>
  <c r="D12" i="6"/>
  <c r="U11" i="6"/>
  <c r="V11" i="6" s="1"/>
  <c r="T11" i="6"/>
  <c r="R11" i="6"/>
  <c r="P11" i="6"/>
  <c r="N11" i="6"/>
  <c r="L11" i="6"/>
  <c r="J11" i="6"/>
  <c r="G11" i="6"/>
  <c r="G16" i="6" s="1"/>
  <c r="F11" i="6"/>
  <c r="D11" i="6"/>
  <c r="U10" i="6"/>
  <c r="V10" i="6" s="1"/>
  <c r="T10" i="6"/>
  <c r="R10" i="6"/>
  <c r="P10" i="6"/>
  <c r="N10" i="6"/>
  <c r="L10" i="6"/>
  <c r="J10" i="6"/>
  <c r="H10" i="6"/>
  <c r="F10" i="6"/>
  <c r="D10" i="6"/>
  <c r="V9" i="6"/>
  <c r="U9" i="6"/>
  <c r="T9" i="6"/>
  <c r="R9" i="6"/>
  <c r="P9" i="6"/>
  <c r="N9" i="6"/>
  <c r="L9" i="6"/>
  <c r="J9" i="6"/>
  <c r="H9" i="6"/>
  <c r="F9" i="6"/>
  <c r="D9" i="6"/>
  <c r="U8" i="6"/>
  <c r="V8" i="6" s="1"/>
  <c r="T8" i="6"/>
  <c r="R8" i="6"/>
  <c r="P8" i="6"/>
  <c r="N8" i="6"/>
  <c r="L8" i="6"/>
  <c r="J8" i="6"/>
  <c r="H8" i="6"/>
  <c r="F8" i="6"/>
  <c r="D8" i="6"/>
  <c r="V7" i="6"/>
  <c r="U7" i="6"/>
  <c r="T7" i="6"/>
  <c r="R7" i="6"/>
  <c r="P7" i="6"/>
  <c r="N7" i="6"/>
  <c r="L7" i="6"/>
  <c r="J7" i="6"/>
  <c r="H7" i="6"/>
  <c r="F7" i="6"/>
  <c r="D7" i="6"/>
  <c r="U6" i="6"/>
  <c r="V6" i="6" s="1"/>
  <c r="T6" i="6"/>
  <c r="R6" i="6"/>
  <c r="P6" i="6"/>
  <c r="N6" i="6"/>
  <c r="L6" i="6"/>
  <c r="J6" i="6"/>
  <c r="H6" i="6"/>
  <c r="F6" i="6"/>
  <c r="D6" i="6"/>
  <c r="E21" i="7" l="1"/>
  <c r="E19" i="7"/>
  <c r="F18" i="7"/>
  <c r="F21" i="7" s="1"/>
  <c r="I21" i="7"/>
  <c r="J18" i="7"/>
  <c r="J21" i="7" s="1"/>
  <c r="I19" i="7"/>
  <c r="M21" i="7"/>
  <c r="M19" i="7"/>
  <c r="N18" i="7"/>
  <c r="N21" i="7" s="1"/>
  <c r="Q21" i="7"/>
  <c r="R18" i="7"/>
  <c r="R21" i="7" s="1"/>
  <c r="Q19" i="7"/>
  <c r="C21" i="7"/>
  <c r="D18" i="7"/>
  <c r="D21" i="7" s="1"/>
  <c r="G21" i="7"/>
  <c r="H18" i="7"/>
  <c r="H21" i="7" s="1"/>
  <c r="K21" i="7"/>
  <c r="K19" i="7"/>
  <c r="L18" i="7"/>
  <c r="L21" i="7" s="1"/>
  <c r="O19" i="7"/>
  <c r="O21" i="7"/>
  <c r="P18" i="7"/>
  <c r="P21" i="7" s="1"/>
  <c r="S21" i="7"/>
  <c r="T18" i="7"/>
  <c r="T21" i="7" s="1"/>
  <c r="U16" i="7"/>
  <c r="G18" i="6"/>
  <c r="H16" i="6"/>
  <c r="U16" i="6"/>
  <c r="F18" i="6"/>
  <c r="F21" i="6" s="1"/>
  <c r="J18" i="6"/>
  <c r="J21" i="6" s="1"/>
  <c r="N18" i="6"/>
  <c r="N21" i="6" s="1"/>
  <c r="R18" i="6"/>
  <c r="R21" i="6" s="1"/>
  <c r="M19" i="6"/>
  <c r="C21" i="6"/>
  <c r="K21" i="6"/>
  <c r="O21" i="6"/>
  <c r="S21" i="6"/>
  <c r="E19" i="6"/>
  <c r="O19" i="6"/>
  <c r="H11" i="6"/>
  <c r="I19" i="6"/>
  <c r="Q19" i="6"/>
  <c r="V16" i="7" l="1"/>
  <c r="U18" i="7"/>
  <c r="H18" i="6"/>
  <c r="H21" i="6" s="1"/>
  <c r="G21" i="6"/>
  <c r="V16" i="6"/>
  <c r="U18" i="6"/>
  <c r="U21" i="7" l="1"/>
  <c r="V18" i="7"/>
  <c r="V21" i="7" s="1"/>
  <c r="U21" i="6"/>
  <c r="V18" i="6"/>
  <c r="V21" i="6" s="1"/>
  <c r="U19" i="6"/>
  <c r="T19" i="5" l="1"/>
  <c r="P19" i="5"/>
  <c r="N19" i="5"/>
  <c r="K19" i="5"/>
  <c r="J19" i="5"/>
  <c r="D19" i="5"/>
  <c r="T17" i="5"/>
  <c r="S17" i="5"/>
  <c r="S19" i="5" s="1"/>
  <c r="R17" i="5"/>
  <c r="R19" i="5" s="1"/>
  <c r="Q17" i="5"/>
  <c r="P17" i="5"/>
  <c r="O17" i="5"/>
  <c r="N17" i="5"/>
  <c r="M17" i="5"/>
  <c r="M19" i="5" s="1"/>
  <c r="L17" i="5"/>
  <c r="L19" i="5" s="1"/>
  <c r="K17" i="5"/>
  <c r="J17" i="5"/>
  <c r="I17" i="5"/>
  <c r="H17" i="5"/>
  <c r="H19" i="5" s="1"/>
  <c r="G17" i="5"/>
  <c r="F17" i="5"/>
  <c r="F19" i="5" s="1"/>
  <c r="E17" i="5"/>
  <c r="E19" i="5" s="1"/>
  <c r="D17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Q17" i="4"/>
  <c r="Q19" i="4" s="1"/>
  <c r="M17" i="4"/>
  <c r="M19" i="4" s="1"/>
  <c r="M21" i="4" s="1"/>
  <c r="I17" i="4"/>
  <c r="I19" i="4" s="1"/>
  <c r="E17" i="4"/>
  <c r="E19" i="4" s="1"/>
  <c r="E21" i="4" s="1"/>
  <c r="D16" i="4"/>
  <c r="T15" i="4"/>
  <c r="T17" i="4" s="1"/>
  <c r="S15" i="4"/>
  <c r="S17" i="4" s="1"/>
  <c r="R15" i="4"/>
  <c r="R17" i="4" s="1"/>
  <c r="Q15" i="4"/>
  <c r="P15" i="4"/>
  <c r="P17" i="4" s="1"/>
  <c r="O15" i="4"/>
  <c r="O17" i="4" s="1"/>
  <c r="N15" i="4"/>
  <c r="N17" i="4" s="1"/>
  <c r="M15" i="4"/>
  <c r="L15" i="4"/>
  <c r="L17" i="4" s="1"/>
  <c r="K15" i="4"/>
  <c r="K17" i="4" s="1"/>
  <c r="J15" i="4"/>
  <c r="J17" i="4" s="1"/>
  <c r="I15" i="4"/>
  <c r="H15" i="4"/>
  <c r="H17" i="4" s="1"/>
  <c r="G15" i="4"/>
  <c r="G17" i="4" s="1"/>
  <c r="F15" i="4"/>
  <c r="F17" i="4" s="1"/>
  <c r="E15" i="4"/>
  <c r="D14" i="4"/>
  <c r="D13" i="4"/>
  <c r="D12" i="4"/>
  <c r="D11" i="4"/>
  <c r="D10" i="4"/>
  <c r="D9" i="4"/>
  <c r="D8" i="4"/>
  <c r="D7" i="4"/>
  <c r="D6" i="4"/>
  <c r="D5" i="4"/>
  <c r="D15" i="4" s="1"/>
  <c r="D17" i="4" s="1"/>
  <c r="D19" i="4" s="1"/>
  <c r="D21" i="4" s="1"/>
  <c r="S20" i="3"/>
  <c r="L20" i="3"/>
  <c r="U18" i="3"/>
  <c r="P18" i="3"/>
  <c r="L18" i="3"/>
  <c r="H18" i="3"/>
  <c r="V20" i="3"/>
  <c r="U20" i="3"/>
  <c r="T18" i="3"/>
  <c r="S18" i="3"/>
  <c r="R20" i="3"/>
  <c r="Q18" i="3"/>
  <c r="P20" i="3"/>
  <c r="O18" i="3"/>
  <c r="N18" i="3"/>
  <c r="M20" i="3"/>
  <c r="K20" i="3"/>
  <c r="J20" i="3"/>
  <c r="I18" i="3"/>
  <c r="H20" i="3"/>
  <c r="G18" i="3"/>
  <c r="F18" i="3"/>
  <c r="E20" i="3"/>
  <c r="D20" i="3"/>
  <c r="S19" i="2"/>
  <c r="R19" i="2"/>
  <c r="N19" i="2"/>
  <c r="L19" i="2"/>
  <c r="H19" i="2"/>
  <c r="G19" i="2"/>
  <c r="D17" i="2"/>
  <c r="U19" i="2" s="1"/>
  <c r="V16" i="2"/>
  <c r="V18" i="2" s="1"/>
  <c r="V20" i="2" s="1"/>
  <c r="V22" i="2" s="1"/>
  <c r="U16" i="2"/>
  <c r="U18" i="2" s="1"/>
  <c r="U20" i="2" s="1"/>
  <c r="U22" i="2" s="1"/>
  <c r="T16" i="2"/>
  <c r="T18" i="2" s="1"/>
  <c r="T22" i="2" s="1"/>
  <c r="S16" i="2"/>
  <c r="S18" i="2" s="1"/>
  <c r="R16" i="2"/>
  <c r="R18" i="2" s="1"/>
  <c r="Q16" i="2"/>
  <c r="Q18" i="2" s="1"/>
  <c r="P16" i="2"/>
  <c r="P18" i="2" s="1"/>
  <c r="P20" i="2" s="1"/>
  <c r="P22" i="2" s="1"/>
  <c r="O16" i="2"/>
  <c r="O18" i="2" s="1"/>
  <c r="O20" i="2" s="1"/>
  <c r="O22" i="2" s="1"/>
  <c r="N16" i="2"/>
  <c r="N18" i="2" s="1"/>
  <c r="N20" i="2" s="1"/>
  <c r="N22" i="2" s="1"/>
  <c r="M16" i="2"/>
  <c r="M18" i="2" s="1"/>
  <c r="M20" i="2" s="1"/>
  <c r="M22" i="2" s="1"/>
  <c r="L16" i="2"/>
  <c r="L18" i="2" s="1"/>
  <c r="L20" i="2" s="1"/>
  <c r="L22" i="2" s="1"/>
  <c r="K16" i="2"/>
  <c r="K18" i="2" s="1"/>
  <c r="K20" i="2" s="1"/>
  <c r="K22" i="2" s="1"/>
  <c r="J16" i="2"/>
  <c r="J18" i="2" s="1"/>
  <c r="J20" i="2" s="1"/>
  <c r="J22" i="2" s="1"/>
  <c r="I16" i="2"/>
  <c r="I18" i="2" s="1"/>
  <c r="I20" i="2" s="1"/>
  <c r="H16" i="2"/>
  <c r="H18" i="2" s="1"/>
  <c r="H20" i="2" s="1"/>
  <c r="H22" i="2" s="1"/>
  <c r="G16" i="2"/>
  <c r="G18" i="2" s="1"/>
  <c r="G20" i="2" s="1"/>
  <c r="F16" i="2"/>
  <c r="F18" i="2" s="1"/>
  <c r="F20" i="2" s="1"/>
  <c r="F22" i="2" s="1"/>
  <c r="E16" i="2"/>
  <c r="E18" i="2" s="1"/>
  <c r="E20" i="2" s="1"/>
  <c r="E22" i="2" s="1"/>
  <c r="D15" i="2"/>
  <c r="D14" i="2"/>
  <c r="D13" i="2"/>
  <c r="D12" i="2"/>
  <c r="D11" i="2"/>
  <c r="D10" i="2"/>
  <c r="D9" i="2"/>
  <c r="D8" i="2"/>
  <c r="D7" i="2"/>
  <c r="D6" i="2"/>
  <c r="J19" i="2" l="1"/>
  <c r="T19" i="2"/>
  <c r="F19" i="2"/>
  <c r="K19" i="2"/>
  <c r="P19" i="2"/>
  <c r="V19" i="2"/>
  <c r="O19" i="2"/>
  <c r="D16" i="2"/>
  <c r="D18" i="2" s="1"/>
  <c r="D20" i="2" s="1"/>
  <c r="D22" i="2" s="1"/>
  <c r="F18" i="4"/>
  <c r="F19" i="4"/>
  <c r="F21" i="4" s="1"/>
  <c r="J18" i="4"/>
  <c r="J19" i="4"/>
  <c r="J21" i="4" s="1"/>
  <c r="N18" i="4"/>
  <c r="N19" i="4"/>
  <c r="N21" i="4" s="1"/>
  <c r="R18" i="4"/>
  <c r="R19" i="4"/>
  <c r="R21" i="4" s="1"/>
  <c r="G19" i="4"/>
  <c r="G18" i="4"/>
  <c r="K19" i="4"/>
  <c r="K21" i="4" s="1"/>
  <c r="K18" i="4"/>
  <c r="O19" i="4"/>
  <c r="O18" i="4"/>
  <c r="S19" i="4"/>
  <c r="S21" i="4" s="1"/>
  <c r="S18" i="4"/>
  <c r="H19" i="4"/>
  <c r="H21" i="4" s="1"/>
  <c r="H18" i="4"/>
  <c r="L19" i="4"/>
  <c r="L21" i="4" s="1"/>
  <c r="L18" i="4"/>
  <c r="P19" i="4"/>
  <c r="P21" i="4" s="1"/>
  <c r="P18" i="4"/>
  <c r="T19" i="4"/>
  <c r="T21" i="4" s="1"/>
  <c r="T18" i="4"/>
  <c r="E18" i="4"/>
  <c r="I18" i="4"/>
  <c r="M18" i="4"/>
  <c r="Q18" i="4"/>
  <c r="F20" i="3"/>
  <c r="E18" i="3"/>
  <c r="M18" i="3"/>
  <c r="V18" i="3"/>
  <c r="T20" i="3"/>
  <c r="J18" i="3"/>
  <c r="K18" i="3"/>
  <c r="E19" i="2"/>
  <c r="I19" i="2"/>
  <c r="M19" i="2"/>
  <c r="Q19" i="2"/>
  <c r="Z20" i="1" l="1"/>
  <c r="V20" i="1"/>
  <c r="Q20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D20" i="1" l="1"/>
  <c r="Z25" i="1"/>
  <c r="Z28" i="1" s="1"/>
  <c r="AA20" i="1"/>
  <c r="P20" i="1"/>
  <c r="J20" i="1"/>
  <c r="L20" i="1"/>
  <c r="W20" i="1" l="1"/>
  <c r="W25" i="1"/>
  <c r="W28" i="1" s="1"/>
  <c r="N20" i="1"/>
  <c r="M23" i="1"/>
  <c r="Y25" i="1"/>
  <c r="Y28" i="1" s="1"/>
  <c r="G20" i="1"/>
  <c r="G23" i="1"/>
  <c r="M20" i="1"/>
  <c r="I20" i="1"/>
  <c r="S20" i="1"/>
  <c r="H20" i="1" l="1"/>
  <c r="R20" i="1"/>
  <c r="H23" i="1"/>
  <c r="K20" i="1"/>
  <c r="K23" i="1"/>
  <c r="E20" i="1"/>
  <c r="AB20" i="1"/>
  <c r="J23" i="1"/>
  <c r="L23" i="1"/>
  <c r="I23" i="1"/>
  <c r="X20" i="1"/>
  <c r="X25" i="1"/>
  <c r="X28" i="1" s="1"/>
  <c r="Y20" i="1"/>
  <c r="V25" i="1"/>
  <c r="V28" i="1" s="1"/>
  <c r="F23" i="1"/>
  <c r="F20" i="1"/>
  <c r="O20" i="1" l="1"/>
  <c r="U20" i="1"/>
</calcChain>
</file>

<file path=xl/sharedStrings.xml><?xml version="1.0" encoding="utf-8"?>
<sst xmlns="http://schemas.openxmlformats.org/spreadsheetml/2006/main" count="427" uniqueCount="196">
  <si>
    <t>Демографические показатели. Естественное  движение населения *</t>
  </si>
  <si>
    <t xml:space="preserve">     Республики Алтай    за  4 месяцев   2017 года</t>
  </si>
  <si>
    <t>№ п/п</t>
  </si>
  <si>
    <t>Районы</t>
  </si>
  <si>
    <t>Населе- ние по естес-у приросту  в  2017г</t>
  </si>
  <si>
    <t>Всего роди-лось живы-ми</t>
  </si>
  <si>
    <t xml:space="preserve">                   У М Е Р Л О </t>
  </si>
  <si>
    <t>Рожда-емость на тыс. нас.</t>
  </si>
  <si>
    <t xml:space="preserve">Показатели смертности </t>
  </si>
  <si>
    <t>Естест вен  ный при  рост на 1000 чел.</t>
  </si>
  <si>
    <t>Население трудоспособного возраста на   01.01.  2016г</t>
  </si>
  <si>
    <t>от 0 до 18 лет</t>
  </si>
  <si>
    <t xml:space="preserve">1/2  естес вен ного при роста (абс ч.)       </t>
  </si>
  <si>
    <t>Всего</t>
  </si>
  <si>
    <t>До 1   года</t>
  </si>
  <si>
    <t>От 1г.    до 15 лет</t>
  </si>
  <si>
    <t xml:space="preserve">   Перинатал.</t>
  </si>
  <si>
    <t>От 16 до 55/60 лет.</t>
  </si>
  <si>
    <t>С 55/60 и выше</t>
  </si>
  <si>
    <t>Муж</t>
  </si>
  <si>
    <t>Жен</t>
  </si>
  <si>
    <t>Общаяна тыс. нас.</t>
  </si>
  <si>
    <t xml:space="preserve"> На тыс.       труд. возр. </t>
  </si>
  <si>
    <t>Мла-    ден-   чес-  кая</t>
  </si>
  <si>
    <t>Пери наталь-ная</t>
  </si>
  <si>
    <t>Мертво-рожд ость</t>
  </si>
  <si>
    <t>Мате рин- ская смерт- ность**</t>
  </si>
  <si>
    <t>От 15г.    до 18 лет</t>
  </si>
  <si>
    <t>От  0    до 18 лет</t>
  </si>
  <si>
    <r>
      <t xml:space="preserve">Показатель   на </t>
    </r>
    <r>
      <rPr>
        <b/>
        <u val="singleAccounting"/>
        <sz val="10"/>
        <rFont val="Arial"/>
        <family val="2"/>
        <charset val="204"/>
      </rPr>
      <t xml:space="preserve"> 10. 000</t>
    </r>
    <r>
      <rPr>
        <b/>
        <sz val="10"/>
        <rFont val="Arial"/>
        <family val="2"/>
        <charset val="204"/>
      </rPr>
      <t xml:space="preserve">  детского   населения  </t>
    </r>
  </si>
  <si>
    <t>Детское  нас-е    на 01.01.  2016</t>
  </si>
  <si>
    <t>От 0  до 4 лет</t>
  </si>
  <si>
    <t xml:space="preserve">0-6 дней </t>
  </si>
  <si>
    <t>мерт.  рож.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</si>
  <si>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</si>
  <si>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</si>
  <si>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</si>
  <si>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</si>
  <si>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</si>
  <si>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</si>
  <si>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</si>
  <si>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</si>
  <si>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</si>
  <si>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</si>
  <si>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</si>
  <si>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</si>
  <si>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t>РА- за 4 месяца 2017</t>
  </si>
  <si>
    <t>4 месяца 2016</t>
  </si>
  <si>
    <t xml:space="preserve">Динамика: (2017г к 2016г)     абс. чис. ( +,- ) показ-и ( в %)                                                                                </t>
  </si>
  <si>
    <t xml:space="preserve"> 4 месяца 2015</t>
  </si>
  <si>
    <t>4 мес.-2014</t>
  </si>
  <si>
    <t>Удельный вес  в    %   от общего числа умерших</t>
  </si>
  <si>
    <r>
      <rPr>
        <b/>
        <sz val="14"/>
        <rFont val="Arial"/>
        <family val="2"/>
        <charset val="204"/>
      </rPr>
      <t xml:space="preserve">Смертность   </t>
    </r>
    <r>
      <rPr>
        <b/>
        <u/>
        <sz val="14"/>
        <rFont val="Arial"/>
        <family val="2"/>
        <charset val="204"/>
      </rPr>
      <t xml:space="preserve">детская     </t>
    </r>
    <r>
      <rPr>
        <b/>
        <sz val="14"/>
        <rFont val="Arial"/>
        <family val="2"/>
        <charset val="204"/>
      </rPr>
      <t>за</t>
    </r>
    <r>
      <rPr>
        <b/>
        <u/>
        <sz val="14"/>
        <rFont val="Arial"/>
        <family val="2"/>
        <charset val="204"/>
      </rPr>
      <t xml:space="preserve"> 4 мес.  2016г  (на 10 000 соответствующего дет. нас-я</t>
    </r>
    <r>
      <rPr>
        <u/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 xml:space="preserve"> </t>
    </r>
  </si>
  <si>
    <t>*данные по Алтайстату  РА</t>
  </si>
  <si>
    <t>0 - 14л</t>
  </si>
  <si>
    <t>15-17л</t>
  </si>
  <si>
    <t>0-17л</t>
  </si>
  <si>
    <t>от 1 до 15л</t>
  </si>
  <si>
    <t>от 0 до 4л</t>
  </si>
  <si>
    <t>** материнская смертность на 100 тыс. родившихся живыми</t>
  </si>
  <si>
    <t xml:space="preserve"> 4 мес. 2017г  </t>
  </si>
  <si>
    <t>коэффициент-3,042</t>
  </si>
  <si>
    <t>Население дет-е на нач-о 2016г</t>
  </si>
  <si>
    <t xml:space="preserve"> 4 мес. 2016г  </t>
  </si>
  <si>
    <t>Динамика     в   %    (2017 к 2016г)</t>
  </si>
  <si>
    <t xml:space="preserve"> 4 мес. 2015г  </t>
  </si>
  <si>
    <t>…</t>
  </si>
  <si>
    <r>
      <t>Структура смертности  населения по классам болезни за</t>
    </r>
    <r>
      <rPr>
        <b/>
        <sz val="22"/>
        <rFont val="Times New Roman Cyr"/>
        <family val="1"/>
        <charset val="204"/>
      </rPr>
      <t xml:space="preserve">  4 месяца </t>
    </r>
    <r>
      <rPr>
        <b/>
        <sz val="18"/>
        <rFont val="Times New Roman Cyr"/>
        <family val="1"/>
        <charset val="204"/>
      </rPr>
      <t>2017г.</t>
    </r>
  </si>
  <si>
    <t xml:space="preserve"> Данные предварительные !!!       на 100 тыс. всего населения</t>
  </si>
  <si>
    <t xml:space="preserve">№ </t>
  </si>
  <si>
    <t>Территория</t>
  </si>
  <si>
    <t>Население по естественному пиросту в 2017г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</si>
  <si>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</si>
  <si>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</si>
  <si>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</si>
  <si>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</si>
  <si>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</si>
  <si>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</si>
  <si>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</si>
  <si>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</si>
  <si>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</si>
  <si>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</si>
  <si>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</si>
  <si>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</si>
  <si>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</si>
  <si>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</t>
  </si>
  <si>
    <t>Состояния возникающие в перинатальном периоде*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</si>
  <si>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</si>
  <si>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</si>
  <si>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</si>
  <si>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</si>
  <si>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</si>
  <si>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</si>
  <si>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</si>
  <si>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</si>
  <si>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</si>
  <si>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</si>
  <si>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</si>
  <si>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</si>
  <si>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</si>
  <si>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</si>
  <si>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</si>
  <si>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</si>
  <si>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</si>
  <si>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</si>
  <si>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</si>
  <si>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</si>
  <si>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</si>
  <si>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A15-А19.9</t>
  </si>
  <si>
    <t>*</t>
  </si>
  <si>
    <t>г. Горно-Алтайск</t>
  </si>
  <si>
    <t>**</t>
  </si>
  <si>
    <t>Республика</t>
  </si>
  <si>
    <t>Удельный вес от общей смертности</t>
  </si>
  <si>
    <r>
      <t>Пок-ли смерт.на 100 тыс.нас</t>
    </r>
    <r>
      <rPr>
        <b/>
        <u/>
        <sz val="14"/>
        <rFont val="Times New Roman CYR"/>
        <family val="1"/>
        <charset val="204"/>
      </rPr>
      <t>.     в  2017</t>
    </r>
  </si>
  <si>
    <t xml:space="preserve"> 4 мес    в  2016</t>
  </si>
  <si>
    <t>4 мес. 2017г.   к  4 мес. 2016г. в %</t>
  </si>
  <si>
    <t>4 мес 2016   (в абс цифрах)</t>
  </si>
  <si>
    <t>4 мес  - 2015</t>
  </si>
  <si>
    <t xml:space="preserve"> 4 мес  - 2014 г.</t>
  </si>
  <si>
    <t>*- показатель на 100000 родившихся живыми</t>
  </si>
  <si>
    <t>родились живыми</t>
  </si>
  <si>
    <t>на 100 тыс. всего населения</t>
  </si>
  <si>
    <t xml:space="preserve">  4 мес     в  2015</t>
  </si>
  <si>
    <t xml:space="preserve">  4 мес -   2014 г.</t>
  </si>
  <si>
    <t xml:space="preserve"> за 4 мес-в 2013 г.</t>
  </si>
  <si>
    <t>коэффициент  - 3,042</t>
  </si>
  <si>
    <r>
      <t xml:space="preserve">Структура смертности </t>
    </r>
    <r>
      <rPr>
        <b/>
        <i/>
        <u/>
        <sz val="18"/>
        <rFont val="Times New Roman Cyr"/>
        <family val="1"/>
        <charset val="204"/>
      </rPr>
      <t xml:space="preserve">трудоспособного </t>
    </r>
    <r>
      <rPr>
        <b/>
        <sz val="18"/>
        <rFont val="Times New Roman Cyr"/>
        <family val="1"/>
        <charset val="204"/>
      </rPr>
      <t xml:space="preserve"> населения по классам болезни   за</t>
    </r>
    <r>
      <rPr>
        <b/>
        <sz val="22"/>
        <rFont val="Times New Roman Cyr"/>
        <family val="1"/>
        <charset val="204"/>
      </rPr>
      <t xml:space="preserve"> 4 месяцев 2017</t>
    </r>
    <r>
      <rPr>
        <b/>
        <sz val="18"/>
        <rFont val="Times New Roman Cyr"/>
        <family val="1"/>
        <charset val="204"/>
      </rPr>
      <t>г.</t>
    </r>
  </si>
  <si>
    <t>(на 100 тыс. население трудоспособного  возраста)</t>
  </si>
  <si>
    <t>Население на 01.01. 2016</t>
  </si>
  <si>
    <t>A00-R99</t>
  </si>
  <si>
    <t>г. Г-Алтайск</t>
  </si>
  <si>
    <t>РА 4 мес 2017г.      (абс. чис)</t>
  </si>
  <si>
    <t>Пок-ли смерт. РА  -  4 мес.   2017г   (на 100 тыс. трудосп-о нас. )</t>
  </si>
  <si>
    <t xml:space="preserve">  4 мес. -  2016г</t>
  </si>
  <si>
    <t xml:space="preserve"> 2017г.   к   2016г. в %</t>
  </si>
  <si>
    <r>
      <t>4 мес  2016г  (</t>
    </r>
    <r>
      <rPr>
        <u/>
        <sz val="12"/>
        <rFont val="Times New Roman Cyr"/>
        <charset val="204"/>
      </rPr>
      <t>абс.числа</t>
    </r>
    <r>
      <rPr>
        <sz val="12"/>
        <rFont val="Times New Roman Cyr"/>
        <family val="1"/>
        <charset val="204"/>
      </rPr>
      <t>)</t>
    </r>
  </si>
  <si>
    <t xml:space="preserve"> 4 мес.   2015г</t>
  </si>
  <si>
    <t xml:space="preserve">  4 мес.   2014г</t>
  </si>
  <si>
    <r>
      <t xml:space="preserve">Структура смертности </t>
    </r>
    <r>
      <rPr>
        <b/>
        <i/>
        <u/>
        <sz val="18"/>
        <rFont val="Times New Roman Cyr"/>
        <family val="1"/>
        <charset val="204"/>
      </rPr>
      <t xml:space="preserve">трудоспособного </t>
    </r>
    <r>
      <rPr>
        <b/>
        <sz val="18"/>
        <rFont val="Times New Roman Cyr"/>
        <family val="1"/>
        <charset val="204"/>
      </rPr>
      <t xml:space="preserve"> населения по классам болезни за</t>
    </r>
    <r>
      <rPr>
        <b/>
        <sz val="22"/>
        <rFont val="Times New Roman Cyr"/>
        <family val="1"/>
        <charset val="204"/>
      </rPr>
      <t xml:space="preserve"> 4 месяцев 2017</t>
    </r>
    <r>
      <rPr>
        <b/>
        <sz val="18"/>
        <rFont val="Times New Roman Cyr"/>
        <family val="1"/>
        <charset val="204"/>
      </rPr>
      <t>г.</t>
    </r>
  </si>
  <si>
    <t>Население</t>
  </si>
  <si>
    <t xml:space="preserve">Показатели  смертности  трудоспособ-о  нас-я  РА  за  4 мес. </t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</si>
  <si>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 всего 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за 4 месяца 2017 года                                  </t>
    </r>
  </si>
  <si>
    <t>Наименование территории</t>
  </si>
  <si>
    <t>Нас-е по естественному приросту   в 2017 г</t>
  </si>
  <si>
    <r>
      <t>Всего травм, отравлений</t>
    </r>
    <r>
      <rPr>
        <b/>
        <sz val="8"/>
        <color rgb="FF000000"/>
        <rFont val="Arial Cyr1"/>
        <charset val="204"/>
      </rPr>
      <t xml:space="preserve"> S00-N98</t>
    </r>
  </si>
  <si>
    <r>
      <t xml:space="preserve">Транспорт. несчастные случаи                     </t>
    </r>
    <r>
      <rPr>
        <b/>
        <sz val="9"/>
        <color rgb="FF000000"/>
        <rFont val="Arial Cyr1"/>
        <charset val="204"/>
      </rPr>
      <t>V01-V99</t>
    </r>
  </si>
  <si>
    <t xml:space="preserve">в т.ч. ДТП </t>
  </si>
  <si>
    <r>
      <t xml:space="preserve">Утопление </t>
    </r>
    <r>
      <rPr>
        <b/>
        <sz val="8"/>
        <color rgb="FF000000"/>
        <rFont val="Arial Cyr1"/>
        <charset val="204"/>
      </rPr>
      <t>W65-W74</t>
    </r>
  </si>
  <si>
    <r>
      <t xml:space="preserve">Нападение (убийство) </t>
    </r>
    <r>
      <rPr>
        <b/>
        <sz val="8"/>
        <color rgb="FF000000"/>
        <rFont val="Arial Cyr1"/>
        <charset val="204"/>
      </rPr>
      <t>X65-Y09</t>
    </r>
  </si>
  <si>
    <r>
      <t xml:space="preserve">Самоубийство                            </t>
    </r>
    <r>
      <rPr>
        <b/>
        <sz val="9"/>
        <color rgb="FF000000"/>
        <rFont val="Arial Cyr1"/>
        <charset val="204"/>
      </rPr>
      <t>X60-X84</t>
    </r>
  </si>
  <si>
    <r>
      <t xml:space="preserve">Падения                                </t>
    </r>
    <r>
      <rPr>
        <b/>
        <sz val="9"/>
        <color rgb="FF000000"/>
        <rFont val="Arial Cyr1"/>
        <charset val="204"/>
      </rPr>
      <t>W00-W19</t>
    </r>
  </si>
  <si>
    <t>Отравление (T36-T65)</t>
  </si>
  <si>
    <t>Прочие</t>
  </si>
  <si>
    <t>на 100 тыс. нас.</t>
  </si>
  <si>
    <t>в т. ч. алког. T51</t>
  </si>
  <si>
    <t>на 100 тыс.</t>
  </si>
  <si>
    <t>1. Майминский</t>
  </si>
  <si>
    <t>2. Чойский</t>
  </si>
  <si>
    <t>3. Турачакский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</si>
  <si>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</si>
  <si>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</si>
  <si>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</si>
  <si>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</si>
  <si>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</si>
  <si>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</si>
  <si>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</si>
  <si>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</si>
  <si>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</si>
  <si>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t>РА- 4 мес  в 2017г</t>
  </si>
  <si>
    <t>Удельный вес от  всех травм и отравлений</t>
  </si>
  <si>
    <t>от всех травм -88,9%</t>
  </si>
  <si>
    <t>от всех отравлений :    52%</t>
  </si>
  <si>
    <t>за 4 мес - в 2016г</t>
  </si>
  <si>
    <t xml:space="preserve"> 2017г.   к   2016г.  (абс.ч. +,-)                     (показатели в %)</t>
  </si>
  <si>
    <t>4 мес- в 2015г</t>
  </si>
  <si>
    <t>за 4 мес 2014г</t>
  </si>
  <si>
    <t xml:space="preserve"> за  4 мес  2013г.</t>
  </si>
  <si>
    <r>
      <t xml:space="preserve">Смертность </t>
    </r>
    <r>
      <rPr>
        <b/>
        <u/>
        <sz val="16"/>
        <color rgb="FF800000"/>
        <rFont val="Arial Cyr"/>
        <charset val="204"/>
      </rPr>
      <t>трудоспособного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    за 4 месяца   2017 года                                  </t>
    </r>
  </si>
  <si>
    <t>(по данным АИС "смертность")</t>
  </si>
  <si>
    <t>Население на начало года 2016г</t>
  </si>
  <si>
    <r>
      <t xml:space="preserve">Падения  </t>
    </r>
    <r>
      <rPr>
        <b/>
        <sz val="9"/>
        <color rgb="FF000000"/>
        <rFont val="Arial Cyr1"/>
        <charset val="204"/>
      </rPr>
      <t>W00-W19</t>
    </r>
  </si>
  <si>
    <t>3. Турочакский</t>
  </si>
  <si>
    <t xml:space="preserve"> Горно-Алтайск</t>
  </si>
  <si>
    <t>4  мес  в 2016г</t>
  </si>
  <si>
    <t>Удельный вес от  всех травм и отравлений за 4 мес 2017г</t>
  </si>
  <si>
    <t>от всех травм -85,7%</t>
  </si>
  <si>
    <t>от всех отравлений- 64,3%</t>
  </si>
  <si>
    <t xml:space="preserve"> 4  мес  в 2016г</t>
  </si>
  <si>
    <t xml:space="preserve"> 2017г.   к   2016г. (абс.ч. +,-)     (показ-и  в %)</t>
  </si>
  <si>
    <t>4 мес в 2015г</t>
  </si>
  <si>
    <t xml:space="preserve"> за 4  месяца   2014г</t>
  </si>
  <si>
    <t xml:space="preserve"> за 4  месяца   2013г</t>
  </si>
  <si>
    <t>т</t>
  </si>
  <si>
    <t>в 3 раза увели</t>
  </si>
  <si>
    <t>Пок-ли смерт.на 100 тыс.нас.  за  4  мес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</si>
</sst>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0.0%"/>
    <numFmt numFmtId="167" formatCode="#.0"/>
    <numFmt numFmtId="168" formatCode="#"/>
  </numFmts>
  <fonts count="74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 val="singleAccounting"/>
      <sz val="10"/>
      <name val="Arial"/>
      <family val="2"/>
      <charset val="204"/>
    </font>
    <font>
      <b/>
      <sz val="14"/>
      <name val="Times New Roman Cyr"/>
      <family val="1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Times New Roman Cyr"/>
      <charset val="204"/>
    </font>
    <font>
      <b/>
      <sz val="10"/>
      <name val="Arial Cyr"/>
      <family val="2"/>
      <charset val="204"/>
    </font>
    <font>
      <sz val="11"/>
      <name val="Arial"/>
      <family val="2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u/>
      <sz val="14"/>
      <name val="Arial"/>
      <family val="2"/>
      <charset val="204"/>
    </font>
    <font>
      <b/>
      <sz val="14"/>
      <name val="Arial"/>
      <family val="2"/>
      <charset val="204"/>
    </font>
    <font>
      <u/>
      <sz val="14"/>
      <name val="Arial"/>
      <family val="2"/>
      <charset val="204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b/>
      <sz val="22"/>
      <name val="Times New Roman Cyr"/>
      <family val="1"/>
      <charset val="204"/>
    </font>
    <font>
      <b/>
      <sz val="9"/>
      <name val="Arial Cyr"/>
      <family val="2"/>
      <charset val="204"/>
    </font>
    <font>
      <b/>
      <u/>
      <sz val="14"/>
      <name val="Times New Roman CYR"/>
      <family val="1"/>
      <charset val="204"/>
    </font>
    <font>
      <sz val="11"/>
      <name val="Times New Roman Cyr"/>
      <family val="1"/>
      <charset val="204"/>
    </font>
    <font>
      <b/>
      <u/>
      <sz val="12"/>
      <name val="Times New Roman Cyr"/>
      <family val="1"/>
      <charset val="204"/>
    </font>
    <font>
      <u/>
      <sz val="12"/>
      <name val="Arial Cyr"/>
      <family val="2"/>
      <charset val="204"/>
    </font>
    <font>
      <sz val="14"/>
      <name val="Times New Roman Cyr"/>
      <charset val="204"/>
    </font>
    <font>
      <b/>
      <i/>
      <u/>
      <sz val="18"/>
      <name val="Times New Roman Cyr"/>
      <family val="1"/>
      <charset val="204"/>
    </font>
    <font>
      <sz val="11"/>
      <name val="Times New Roman Cyr"/>
      <charset val="204"/>
    </font>
    <font>
      <u/>
      <sz val="12"/>
      <name val="Times New Roman Cyr"/>
      <charset val="204"/>
    </font>
    <font>
      <sz val="10"/>
      <color rgb="FF000000"/>
      <name val="Arial Cyr"/>
      <charset val="204"/>
    </font>
    <font>
      <b/>
      <sz val="16"/>
      <color rgb="FF000000"/>
      <name val="Arial Cyr1"/>
      <charset val="204"/>
    </font>
    <font>
      <b/>
      <i/>
      <u/>
      <sz val="16"/>
      <color rgb="FF000000"/>
      <name val="Arial Cyr"/>
      <charset val="204"/>
    </font>
    <font>
      <b/>
      <sz val="11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1"/>
      <charset val="204"/>
    </font>
    <font>
      <b/>
      <sz val="8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sz val="12"/>
      <color rgb="FF000000"/>
      <name val="Arial Cyr"/>
      <charset val="204"/>
    </font>
    <font>
      <b/>
      <sz val="12"/>
      <color rgb="FF000000"/>
      <name val="Arial Cyr1"/>
      <charset val="204"/>
    </font>
    <font>
      <b/>
      <sz val="11"/>
      <color rgb="FF000000"/>
      <name val="Arial Cyr"/>
      <charset val="204"/>
    </font>
    <font>
      <sz val="12"/>
      <color rgb="FF000000"/>
      <name val="Arial Cyr1"/>
      <charset val="204"/>
    </font>
    <font>
      <sz val="11"/>
      <color rgb="FF000000"/>
      <name val="Arial Cyr1"/>
      <charset val="204"/>
    </font>
    <font>
      <sz val="11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2"/>
      <color rgb="FFFF0000"/>
      <name val="Arial Cyr1"/>
      <charset val="204"/>
    </font>
    <font>
      <b/>
      <sz val="12"/>
      <color rgb="FF000000"/>
      <name val="Times New Roman Cyr"/>
      <charset val="204"/>
    </font>
    <font>
      <b/>
      <sz val="11"/>
      <color rgb="FF000000"/>
      <name val="Times New Roman Cyr"/>
      <charset val="204"/>
    </font>
    <font>
      <b/>
      <sz val="9"/>
      <color rgb="FF000000"/>
      <name val="Times New Roman Cyr"/>
      <charset val="204"/>
    </font>
    <font>
      <b/>
      <sz val="9"/>
      <color rgb="FF000000"/>
      <name val="Arial Cyr"/>
      <charset val="204"/>
    </font>
    <font>
      <sz val="11"/>
      <color rgb="FF000000"/>
      <name val="Arial"/>
      <family val="2"/>
      <charset val="204"/>
    </font>
    <font>
      <sz val="12"/>
      <color rgb="FF000000"/>
      <name val="Times New Roman Cyr"/>
      <charset val="204"/>
    </font>
    <font>
      <b/>
      <u/>
      <sz val="16"/>
      <color rgb="FF800000"/>
      <name val="Arial Cyr"/>
      <charset val="204"/>
    </font>
    <font>
      <b/>
      <sz val="11"/>
      <color rgb="FF000000"/>
      <name val="Arial Cyr"/>
      <family val="2"/>
      <charset val="204"/>
    </font>
    <font>
      <b/>
      <sz val="12"/>
      <color rgb="FF000000"/>
      <name val="Times New Roman Cyr"/>
      <family val="1"/>
      <charset val="204"/>
    </font>
    <font>
      <sz val="11"/>
      <name val="Arial Cyr"/>
      <family val="2"/>
      <charset val="204"/>
    </font>
    <font>
      <b/>
      <sz val="8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31"/>
      </patternFill>
    </fill>
    <fill>
      <patternFill patternType="solid">
        <fgColor theme="5" tint="0.79998168889431442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34"/>
        <bgColor indexed="43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rgb="FFFFFF66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DCE6F1"/>
        <bgColor rgb="FFDCE6F1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1">
    <xf numFmtId="0" fontId="0" fillId="0" borderId="0"/>
    <xf numFmtId="164" fontId="10" fillId="0" borderId="0" applyFill="0" applyBorder="0" applyAlignment="0" applyProtection="0"/>
    <xf numFmtId="9" fontId="3" fillId="0" borderId="0" applyFill="0" applyBorder="0" applyAlignment="0" applyProtection="0"/>
    <xf numFmtId="0" fontId="2" fillId="0" borderId="0"/>
    <xf numFmtId="0" fontId="3" fillId="0" borderId="0"/>
    <xf numFmtId="0" fontId="30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3" fillId="0" borderId="0"/>
    <xf numFmtId="0" fontId="34" fillId="0" borderId="0"/>
    <xf numFmtId="0" fontId="2" fillId="0" borderId="0"/>
    <xf numFmtId="0" fontId="30" fillId="0" borderId="0"/>
    <xf numFmtId="0" fontId="2" fillId="0" borderId="0"/>
    <xf numFmtId="0" fontId="33" fillId="0" borderId="0"/>
    <xf numFmtId="0" fontId="2" fillId="0" borderId="0"/>
    <xf numFmtId="0" fontId="35" fillId="0" borderId="0"/>
    <xf numFmtId="0" fontId="33" fillId="0" borderId="0"/>
    <xf numFmtId="9" fontId="3" fillId="0" borderId="0" applyFill="0" applyBorder="0" applyAlignment="0" applyProtection="0"/>
    <xf numFmtId="165" fontId="32" fillId="0" borderId="0" applyFill="0" applyBorder="0" applyAlignment="0" applyProtection="0"/>
    <xf numFmtId="164" fontId="34" fillId="0" borderId="0" applyFont="0" applyFill="0" applyBorder="0" applyAlignment="0" applyProtection="0"/>
    <xf numFmtId="0" fontId="3" fillId="0" borderId="0"/>
    <xf numFmtId="0" fontId="33" fillId="0" borderId="0"/>
    <xf numFmtId="0" fontId="46" fillId="0" borderId="0" applyNumberFormat="0" applyBorder="0" applyProtection="0"/>
    <xf numFmtId="9" fontId="60" fillId="0" borderId="0" applyFont="0" applyBorder="0" applyProtection="0"/>
  </cellStyleXfs>
  <cellXfs count="394">
    <xf numFmtId="0" fontId="0" fillId="0" borderId="0" xfId="0"/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 applyProtection="1">
      <alignment horizontal="center" vertical="center"/>
    </xf>
    <xf numFmtId="165" fontId="13" fillId="0" borderId="10" xfId="0" applyNumberFormat="1" applyFont="1" applyFill="1" applyBorder="1" applyAlignment="1" applyProtection="1">
      <alignment horizontal="center" vertical="center"/>
    </xf>
    <xf numFmtId="165" fontId="13" fillId="0" borderId="1" xfId="0" applyNumberFormat="1" applyFont="1" applyFill="1" applyBorder="1" applyAlignment="1" applyProtection="1">
      <alignment horizontal="center" vertical="center"/>
    </xf>
    <xf numFmtId="165" fontId="5" fillId="0" borderId="11" xfId="0" applyNumberFormat="1" applyFont="1" applyFill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1" fontId="0" fillId="8" borderId="12" xfId="0" applyNumberFormat="1" applyFill="1" applyBorder="1" applyAlignment="1">
      <alignment horizontal="center"/>
    </xf>
    <xf numFmtId="0" fontId="2" fillId="0" borderId="3" xfId="3" applyFill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/>
    </xf>
    <xf numFmtId="0" fontId="5" fillId="5" borderId="8" xfId="0" applyFont="1" applyFill="1" applyBorder="1" applyAlignment="1" applyProtection="1">
      <alignment horizontal="center" vertical="center"/>
    </xf>
    <xf numFmtId="0" fontId="5" fillId="9" borderId="9" xfId="0" applyFont="1" applyFill="1" applyBorder="1" applyAlignment="1" applyProtection="1">
      <alignment horizontal="left" vertical="center"/>
    </xf>
    <xf numFmtId="1" fontId="8" fillId="10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 applyProtection="1">
      <alignment horizontal="center" vertical="center"/>
    </xf>
    <xf numFmtId="0" fontId="13" fillId="10" borderId="1" xfId="0" applyFont="1" applyFill="1" applyBorder="1" applyAlignment="1" applyProtection="1">
      <alignment horizontal="center" vertical="center"/>
    </xf>
    <xf numFmtId="165" fontId="13" fillId="10" borderId="8" xfId="0" applyNumberFormat="1" applyFont="1" applyFill="1" applyBorder="1" applyAlignment="1" applyProtection="1">
      <alignment horizontal="center" vertical="center"/>
    </xf>
    <xf numFmtId="165" fontId="13" fillId="10" borderId="10" xfId="0" applyNumberFormat="1" applyFont="1" applyFill="1" applyBorder="1" applyAlignment="1" applyProtection="1">
      <alignment horizontal="center" vertical="center"/>
    </xf>
    <xf numFmtId="165" fontId="13" fillId="10" borderId="1" xfId="0" applyNumberFormat="1" applyFont="1" applyFill="1" applyBorder="1" applyAlignment="1" applyProtection="1">
      <alignment horizontal="center" vertical="center"/>
    </xf>
    <xf numFmtId="165" fontId="13" fillId="11" borderId="1" xfId="0" applyNumberFormat="1" applyFont="1" applyFill="1" applyBorder="1" applyAlignment="1" applyProtection="1">
      <alignment horizontal="center" vertical="center"/>
    </xf>
    <xf numFmtId="165" fontId="5" fillId="11" borderId="11" xfId="0" applyNumberFormat="1" applyFont="1" applyFill="1" applyBorder="1" applyAlignment="1" applyProtection="1">
      <alignment horizontal="center" vertical="center"/>
    </xf>
    <xf numFmtId="0" fontId="5" fillId="9" borderId="3" xfId="0" applyFont="1" applyFill="1" applyBorder="1" applyAlignment="1" applyProtection="1">
      <alignment horizontal="center" vertical="center"/>
    </xf>
    <xf numFmtId="165" fontId="11" fillId="10" borderId="3" xfId="0" applyNumberFormat="1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1" fontId="0" fillId="12" borderId="12" xfId="0" applyNumberFormat="1" applyFill="1" applyBorder="1" applyAlignment="1">
      <alignment horizontal="center"/>
    </xf>
    <xf numFmtId="1" fontId="8" fillId="9" borderId="1" xfId="0" applyNumberFormat="1" applyFont="1" applyFill="1" applyBorder="1" applyAlignment="1">
      <alignment horizontal="center" vertical="center"/>
    </xf>
    <xf numFmtId="165" fontId="13" fillId="11" borderId="8" xfId="0" applyNumberFormat="1" applyFont="1" applyFill="1" applyBorder="1" applyAlignment="1" applyProtection="1">
      <alignment horizontal="center" vertical="center"/>
    </xf>
    <xf numFmtId="165" fontId="13" fillId="9" borderId="10" xfId="0" applyNumberFormat="1" applyFont="1" applyFill="1" applyBorder="1" applyAlignment="1" applyProtection="1">
      <alignment horizontal="center" vertical="center"/>
    </xf>
    <xf numFmtId="165" fontId="13" fillId="9" borderId="1" xfId="0" applyNumberFormat="1" applyFont="1" applyFill="1" applyBorder="1" applyAlignment="1" applyProtection="1">
      <alignment horizontal="center" vertical="center"/>
    </xf>
    <xf numFmtId="165" fontId="5" fillId="9" borderId="16" xfId="0" applyNumberFormat="1" applyFont="1" applyFill="1" applyBorder="1" applyAlignment="1" applyProtection="1">
      <alignment horizontal="center" vertical="center"/>
    </xf>
    <xf numFmtId="1" fontId="8" fillId="9" borderId="12" xfId="0" applyNumberFormat="1" applyFont="1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1" fontId="8" fillId="9" borderId="10" xfId="0" applyNumberFormat="1" applyFont="1" applyFill="1" applyBorder="1" applyAlignment="1">
      <alignment horizontal="center" vertical="center"/>
    </xf>
    <xf numFmtId="1" fontId="0" fillId="12" borderId="3" xfId="0" applyNumberForma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 vertical="center"/>
    </xf>
    <xf numFmtId="166" fontId="11" fillId="0" borderId="1" xfId="2" applyNumberFormat="1" applyFont="1" applyBorder="1" applyAlignment="1">
      <alignment horizontal="center" vertical="center"/>
    </xf>
    <xf numFmtId="1" fontId="18" fillId="0" borderId="1" xfId="4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165" fontId="19" fillId="0" borderId="8" xfId="0" applyNumberFormat="1" applyFont="1" applyFill="1" applyBorder="1" applyAlignment="1" applyProtection="1">
      <alignment horizontal="center" vertical="center"/>
    </xf>
    <xf numFmtId="165" fontId="19" fillId="0" borderId="1" xfId="0" applyNumberFormat="1" applyFont="1" applyFill="1" applyBorder="1" applyAlignment="1" applyProtection="1">
      <alignment horizontal="center" vertical="center"/>
    </xf>
    <xf numFmtId="165" fontId="19" fillId="0" borderId="10" xfId="0" applyNumberFormat="1" applyFont="1" applyFill="1" applyBorder="1" applyAlignment="1" applyProtection="1">
      <alignment horizontal="center" vertical="center"/>
    </xf>
    <xf numFmtId="165" fontId="19" fillId="0" borderId="17" xfId="0" applyNumberFormat="1" applyFont="1" applyFill="1" applyBorder="1" applyAlignment="1" applyProtection="1">
      <alignment horizontal="center" vertical="center"/>
    </xf>
    <xf numFmtId="165" fontId="20" fillId="0" borderId="11" xfId="0" applyNumberFormat="1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19" fillId="0" borderId="14" xfId="0" applyFont="1" applyFill="1" applyBorder="1" applyAlignment="1" applyProtection="1">
      <alignment horizontal="center" vertical="center"/>
      <protection locked="0"/>
    </xf>
    <xf numFmtId="165" fontId="20" fillId="0" borderId="18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/>
    </xf>
    <xf numFmtId="1" fontId="18" fillId="0" borderId="0" xfId="4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 vertical="center"/>
    </xf>
    <xf numFmtId="9" fontId="3" fillId="0" borderId="1" xfId="2" applyBorder="1" applyAlignment="1">
      <alignment horizontal="center" vertical="center"/>
    </xf>
    <xf numFmtId="166" fontId="3" fillId="0" borderId="1" xfId="2" applyNumberFormat="1" applyBorder="1" applyAlignment="1">
      <alignment horizontal="center" vertical="center"/>
    </xf>
    <xf numFmtId="0" fontId="8" fillId="0" borderId="0" xfId="0" applyFont="1" applyBorder="1"/>
    <xf numFmtId="0" fontId="26" fillId="0" borderId="22" xfId="0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165" fontId="27" fillId="0" borderId="3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7" borderId="3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0" fillId="0" borderId="3" xfId="0" applyFont="1" applyBorder="1"/>
    <xf numFmtId="0" fontId="4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7" fillId="2" borderId="30" xfId="0" applyFont="1" applyFill="1" applyBorder="1" applyAlignment="1" applyProtection="1">
      <alignment horizontal="center" vertical="center" textRotation="90" wrapText="1"/>
    </xf>
    <xf numFmtId="0" fontId="17" fillId="2" borderId="31" xfId="0" applyFont="1" applyFill="1" applyBorder="1" applyAlignment="1" applyProtection="1">
      <alignment horizontal="center" vertical="center" textRotation="90" wrapText="1"/>
    </xf>
    <xf numFmtId="0" fontId="37" fillId="2" borderId="31" xfId="0" applyFont="1" applyFill="1" applyBorder="1" applyAlignment="1" applyProtection="1">
      <alignment horizontal="center" vertical="center" textRotation="90" wrapText="1"/>
    </xf>
    <xf numFmtId="0" fontId="17" fillId="23" borderId="31" xfId="0" applyFont="1" applyFill="1" applyBorder="1" applyAlignment="1" applyProtection="1">
      <alignment horizontal="center" vertical="center" textRotation="90" wrapText="1"/>
    </xf>
    <xf numFmtId="0" fontId="17" fillId="5" borderId="32" xfId="0" applyFont="1" applyFill="1" applyBorder="1" applyAlignment="1" applyProtection="1">
      <alignment horizontal="center" vertical="center" textRotation="90" wrapText="1"/>
    </xf>
    <xf numFmtId="0" fontId="17" fillId="2" borderId="1" xfId="0" applyFont="1" applyFill="1" applyBorder="1" applyAlignment="1" applyProtection="1">
      <alignment horizontal="center" vertical="center" textRotation="90" wrapText="1"/>
    </xf>
    <xf numFmtId="0" fontId="17" fillId="2" borderId="33" xfId="0" applyFont="1" applyFill="1" applyBorder="1" applyAlignment="1" applyProtection="1">
      <alignment horizontal="center" vertical="center" wrapText="1"/>
    </xf>
    <xf numFmtId="0" fontId="17" fillId="2" borderId="34" xfId="0" applyFont="1" applyFill="1" applyBorder="1" applyAlignment="1" applyProtection="1">
      <alignment horizontal="center" vertical="center" wrapText="1"/>
    </xf>
    <xf numFmtId="0" fontId="17" fillId="23" borderId="34" xfId="0" applyFont="1" applyFill="1" applyBorder="1" applyAlignment="1" applyProtection="1">
      <alignment horizontal="center" vertical="center" wrapText="1"/>
    </xf>
    <xf numFmtId="0" fontId="17" fillId="5" borderId="35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1" fontId="27" fillId="0" borderId="1" xfId="4" applyNumberFormat="1" applyFont="1" applyBorder="1" applyAlignment="1">
      <alignment horizontal="center"/>
    </xf>
    <xf numFmtId="0" fontId="5" fillId="4" borderId="36" xfId="0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 applyProtection="1">
      <alignment horizontal="center" vertical="center"/>
    </xf>
    <xf numFmtId="0" fontId="20" fillId="23" borderId="12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vertical="center"/>
    </xf>
    <xf numFmtId="0" fontId="13" fillId="5" borderId="1" xfId="37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23" borderId="1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5" fillId="18" borderId="8" xfId="0" applyFont="1" applyFill="1" applyBorder="1" applyAlignment="1" applyProtection="1">
      <alignment horizontal="center" vertical="center"/>
    </xf>
    <xf numFmtId="0" fontId="5" fillId="24" borderId="9" xfId="0" applyFont="1" applyFill="1" applyBorder="1" applyAlignment="1" applyProtection="1">
      <alignment vertical="center"/>
    </xf>
    <xf numFmtId="1" fontId="27" fillId="5" borderId="1" xfId="4" applyNumberFormat="1" applyFont="1" applyFill="1" applyBorder="1" applyAlignment="1">
      <alignment horizontal="center"/>
    </xf>
    <xf numFmtId="9" fontId="5" fillId="4" borderId="36" xfId="0" applyNumberFormat="1" applyFont="1" applyFill="1" applyBorder="1" applyAlignment="1" applyProtection="1">
      <alignment horizontal="center" vertical="center"/>
    </xf>
    <xf numFmtId="166" fontId="5" fillId="2" borderId="12" xfId="0" applyNumberFormat="1" applyFont="1" applyFill="1" applyBorder="1" applyAlignment="1" applyProtection="1">
      <alignment horizontal="center" vertical="center"/>
    </xf>
    <xf numFmtId="165" fontId="5" fillId="24" borderId="41" xfId="0" applyNumberFormat="1" applyFont="1" applyFill="1" applyBorder="1" applyAlignment="1" applyProtection="1">
      <alignment horizontal="center" vertical="center"/>
    </xf>
    <xf numFmtId="166" fontId="14" fillId="0" borderId="10" xfId="2" applyNumberFormat="1" applyFont="1" applyFill="1" applyBorder="1" applyAlignment="1" applyProtection="1">
      <alignment horizontal="center" vertical="center"/>
    </xf>
    <xf numFmtId="0" fontId="20" fillId="0" borderId="36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</xf>
    <xf numFmtId="165" fontId="16" fillId="0" borderId="41" xfId="0" applyNumberFormat="1" applyFont="1" applyFill="1" applyBorder="1" applyAlignment="1" applyProtection="1">
      <alignment horizontal="center" vertical="center"/>
    </xf>
    <xf numFmtId="167" fontId="20" fillId="0" borderId="3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167" fontId="20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34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/>
    <xf numFmtId="1" fontId="27" fillId="0" borderId="1" xfId="4" applyNumberFormat="1" applyFont="1" applyBorder="1" applyAlignment="1">
      <alignment horizontal="center" vertical="center"/>
    </xf>
    <xf numFmtId="0" fontId="5" fillId="24" borderId="8" xfId="0" applyFont="1" applyFill="1" applyBorder="1" applyAlignment="1" applyProtection="1">
      <alignment horizontal="center" vertical="center"/>
    </xf>
    <xf numFmtId="0" fontId="6" fillId="9" borderId="1" xfId="37" applyFont="1" applyFill="1" applyBorder="1" applyAlignment="1" applyProtection="1">
      <alignment horizontal="center" vertical="center"/>
    </xf>
    <xf numFmtId="9" fontId="5" fillId="0" borderId="36" xfId="0" applyNumberFormat="1" applyFont="1" applyFill="1" applyBorder="1" applyAlignment="1" applyProtection="1">
      <alignment horizontal="center" vertical="center"/>
    </xf>
    <xf numFmtId="166" fontId="5" fillId="2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5" fillId="0" borderId="9" xfId="0" applyNumberFormat="1" applyFont="1" applyFill="1" applyBorder="1" applyAlignment="1" applyProtection="1">
      <alignment horizontal="center" vertical="center"/>
    </xf>
    <xf numFmtId="167" fontId="5" fillId="0" borderId="10" xfId="0" applyNumberFormat="1" applyFont="1" applyFill="1" applyBorder="1" applyAlignment="1" applyProtection="1">
      <alignment horizontal="center" vertical="center"/>
    </xf>
    <xf numFmtId="167" fontId="6" fillId="0" borderId="10" xfId="0" applyNumberFormat="1" applyFont="1" applyFill="1" applyBorder="1" applyAlignment="1" applyProtection="1">
      <alignment horizontal="center" vertical="center"/>
    </xf>
    <xf numFmtId="0" fontId="5" fillId="4" borderId="51" xfId="0" applyFont="1" applyFill="1" applyBorder="1" applyAlignment="1" applyProtection="1">
      <alignment horizontal="center" vertical="center" textRotation="90"/>
    </xf>
    <xf numFmtId="0" fontId="17" fillId="2" borderId="32" xfId="0" applyFont="1" applyFill="1" applyBorder="1" applyAlignment="1" applyProtection="1">
      <alignment horizontal="center" vertical="center" textRotation="90" wrapText="1"/>
    </xf>
    <xf numFmtId="0" fontId="17" fillId="5" borderId="3" xfId="0" applyFont="1" applyFill="1" applyBorder="1" applyAlignment="1" applyProtection="1">
      <alignment horizontal="center" vertical="center" textRotation="90" wrapText="1"/>
    </xf>
    <xf numFmtId="0" fontId="17" fillId="2" borderId="3" xfId="0" applyFont="1" applyFill="1" applyBorder="1" applyAlignment="1" applyProtection="1">
      <alignment horizontal="center" vertical="center" textRotation="90" wrapText="1"/>
    </xf>
    <xf numFmtId="0" fontId="5" fillId="4" borderId="40" xfId="0" applyFont="1" applyFill="1" applyBorder="1" applyAlignment="1" applyProtection="1">
      <alignment horizontal="center" vertical="center" wrapText="1"/>
    </xf>
    <xf numFmtId="0" fontId="17" fillId="2" borderId="35" xfId="0" applyFont="1" applyFill="1" applyBorder="1" applyAlignment="1" applyProtection="1">
      <alignment horizontal="center" vertical="center" wrapText="1"/>
    </xf>
    <xf numFmtId="0" fontId="17" fillId="5" borderId="3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</xf>
    <xf numFmtId="0" fontId="5" fillId="4" borderId="11" xfId="0" applyFont="1" applyFill="1" applyBorder="1" applyAlignment="1" applyProtection="1">
      <alignment horizontal="center" vertical="center"/>
    </xf>
    <xf numFmtId="0" fontId="20" fillId="2" borderId="16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5" fillId="4" borderId="15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vertical="center"/>
    </xf>
    <xf numFmtId="0" fontId="5" fillId="4" borderId="3" xfId="38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14" fillId="2" borderId="52" xfId="33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9" fontId="5" fillId="4" borderId="41" xfId="0" applyNumberFormat="1" applyFont="1" applyFill="1" applyBorder="1" applyAlignment="1" applyProtection="1">
      <alignment horizontal="center" vertical="center"/>
    </xf>
    <xf numFmtId="166" fontId="5" fillId="2" borderId="14" xfId="0" applyNumberFormat="1" applyFont="1" applyFill="1" applyBorder="1" applyAlignment="1" applyProtection="1">
      <alignment horizontal="center" vertical="center"/>
    </xf>
    <xf numFmtId="166" fontId="5" fillId="2" borderId="50" xfId="0" applyNumberFormat="1" applyFont="1" applyFill="1" applyBorder="1" applyAlignment="1" applyProtection="1">
      <alignment horizontal="center" vertical="center"/>
    </xf>
    <xf numFmtId="166" fontId="5" fillId="2" borderId="3" xfId="0" applyNumberFormat="1" applyFont="1" applyFill="1" applyBorder="1" applyAlignment="1" applyProtection="1">
      <alignment horizontal="center" vertical="center"/>
    </xf>
    <xf numFmtId="165" fontId="5" fillId="24" borderId="3" xfId="0" applyNumberFormat="1" applyFont="1" applyFill="1" applyBorder="1" applyAlignment="1" applyProtection="1">
      <alignment horizontal="center" vertical="center"/>
    </xf>
    <xf numFmtId="165" fontId="16" fillId="0" borderId="3" xfId="0" applyNumberFormat="1" applyFont="1" applyFill="1" applyBorder="1" applyAlignment="1" applyProtection="1">
      <alignment horizontal="center" vertical="center"/>
    </xf>
    <xf numFmtId="165" fontId="16" fillId="0" borderId="23" xfId="0" applyNumberFormat="1" applyFont="1" applyFill="1" applyBorder="1" applyAlignment="1" applyProtection="1">
      <alignment horizontal="center" vertical="center"/>
    </xf>
    <xf numFmtId="167" fontId="5" fillId="0" borderId="3" xfId="0" applyNumberFormat="1" applyFont="1" applyFill="1" applyBorder="1" applyAlignment="1" applyProtection="1">
      <alignment horizontal="center" vertical="center"/>
    </xf>
    <xf numFmtId="168" fontId="20" fillId="0" borderId="3" xfId="0" applyNumberFormat="1" applyFont="1" applyFill="1" applyBorder="1" applyAlignment="1" applyProtection="1">
      <alignment horizontal="center" vertical="center"/>
    </xf>
    <xf numFmtId="168" fontId="39" fillId="0" borderId="3" xfId="0" applyNumberFormat="1" applyFont="1" applyFill="1" applyBorder="1" applyAlignment="1" applyProtection="1">
      <alignment horizontal="center" vertical="center" wrapText="1"/>
    </xf>
    <xf numFmtId="168" fontId="20" fillId="0" borderId="23" xfId="0" applyNumberFormat="1" applyFont="1" applyFill="1" applyBorder="1" applyAlignment="1" applyProtection="1">
      <alignment horizontal="center" vertical="center"/>
    </xf>
    <xf numFmtId="167" fontId="16" fillId="0" borderId="3" xfId="0" applyNumberFormat="1" applyFont="1" applyFill="1" applyBorder="1" applyAlignment="1" applyProtection="1">
      <alignment horizontal="center" vertical="center"/>
    </xf>
    <xf numFmtId="0" fontId="5" fillId="4" borderId="56" xfId="0" applyFont="1" applyFill="1" applyBorder="1" applyAlignment="1" applyProtection="1">
      <alignment horizontal="center" vertical="center" textRotation="90"/>
    </xf>
    <xf numFmtId="0" fontId="5" fillId="4" borderId="57" xfId="0" applyFont="1" applyFill="1" applyBorder="1" applyAlignment="1" applyProtection="1">
      <alignment horizontal="center" vertical="center" wrapText="1"/>
    </xf>
    <xf numFmtId="0" fontId="17" fillId="5" borderId="17" xfId="0" applyFont="1" applyFill="1" applyBorder="1" applyAlignment="1" applyProtection="1">
      <alignment horizontal="center" vertical="center" wrapText="1"/>
    </xf>
    <xf numFmtId="165" fontId="44" fillId="0" borderId="36" xfId="0" applyNumberFormat="1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vertical="center"/>
    </xf>
    <xf numFmtId="0" fontId="5" fillId="24" borderId="3" xfId="38" applyFont="1" applyFill="1" applyBorder="1" applyAlignment="1" applyProtection="1">
      <alignment horizontal="center" vertical="center"/>
    </xf>
    <xf numFmtId="165" fontId="6" fillId="10" borderId="36" xfId="0" applyNumberFormat="1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4" borderId="3" xfId="0" applyFont="1" applyFill="1" applyBorder="1" applyAlignment="1" applyProtection="1">
      <alignment horizontal="center" vertical="center"/>
      <protection locked="0"/>
    </xf>
    <xf numFmtId="165" fontId="6" fillId="24" borderId="36" xfId="0" applyNumberFormat="1" applyFont="1" applyFill="1" applyBorder="1" applyAlignment="1" applyProtection="1">
      <alignment horizontal="center" vertical="center"/>
    </xf>
    <xf numFmtId="167" fontId="6" fillId="0" borderId="3" xfId="0" applyNumberFormat="1" applyFont="1" applyFill="1" applyBorder="1" applyAlignment="1" applyProtection="1">
      <alignment horizontal="center" vertical="center"/>
    </xf>
    <xf numFmtId="0" fontId="47" fillId="0" borderId="0" xfId="39" applyFont="1" applyFill="1" applyAlignment="1">
      <alignment horizontal="center" vertical="center" wrapText="1"/>
    </xf>
    <xf numFmtId="0" fontId="51" fillId="0" borderId="0" xfId="39" applyFont="1" applyFill="1" applyAlignment="1">
      <alignment horizontal="center" vertical="center" wrapText="1"/>
    </xf>
    <xf numFmtId="0" fontId="54" fillId="0" borderId="0" xfId="39" applyFont="1" applyFill="1" applyAlignment="1">
      <alignment horizontal="center" vertical="center" wrapText="1"/>
    </xf>
    <xf numFmtId="0" fontId="53" fillId="25" borderId="59" xfId="39" applyFont="1" applyFill="1" applyBorder="1" applyAlignment="1">
      <alignment horizontal="center" vertical="center"/>
    </xf>
    <xf numFmtId="0" fontId="54" fillId="0" borderId="60" xfId="39" applyFont="1" applyFill="1" applyBorder="1" applyAlignment="1">
      <alignment horizontal="center" vertical="center" wrapText="1"/>
    </xf>
    <xf numFmtId="0" fontId="55" fillId="0" borderId="61" xfId="39" applyFont="1" applyFill="1" applyBorder="1" applyAlignment="1">
      <alignment vertical="center"/>
    </xf>
    <xf numFmtId="0" fontId="56" fillId="25" borderId="60" xfId="0" applyFont="1" applyFill="1" applyBorder="1" applyAlignment="1">
      <alignment horizontal="center" vertical="center"/>
    </xf>
    <xf numFmtId="165" fontId="57" fillId="26" borderId="61" xfId="39" applyNumberFormat="1" applyFont="1" applyFill="1" applyBorder="1" applyAlignment="1">
      <alignment horizontal="center" vertical="center"/>
    </xf>
    <xf numFmtId="0" fontId="58" fillId="25" borderId="60" xfId="0" applyFont="1" applyFill="1" applyBorder="1" applyAlignment="1">
      <alignment horizontal="center" vertical="center"/>
    </xf>
    <xf numFmtId="0" fontId="59" fillId="25" borderId="61" xfId="39" applyFont="1" applyFill="1" applyBorder="1" applyAlignment="1">
      <alignment horizontal="center" vertical="center"/>
    </xf>
    <xf numFmtId="1" fontId="60" fillId="0" borderId="62" xfId="39" applyNumberFormat="1" applyFont="1" applyFill="1" applyBorder="1" applyAlignment="1">
      <alignment horizontal="center" vertical="center"/>
    </xf>
    <xf numFmtId="1" fontId="58" fillId="25" borderId="59" xfId="0" applyNumberFormat="1" applyFont="1" applyFill="1" applyBorder="1" applyAlignment="1">
      <alignment horizontal="center" vertical="center"/>
    </xf>
    <xf numFmtId="165" fontId="57" fillId="0" borderId="0" xfId="39" applyNumberFormat="1" applyFont="1" applyFill="1" applyAlignment="1">
      <alignment horizontal="center" vertical="center"/>
    </xf>
    <xf numFmtId="0" fontId="55" fillId="0" borderId="59" xfId="39" applyFont="1" applyFill="1" applyBorder="1" applyAlignment="1">
      <alignment vertical="center"/>
    </xf>
    <xf numFmtId="1" fontId="57" fillId="0" borderId="62" xfId="39" applyNumberFormat="1" applyFont="1" applyFill="1" applyBorder="1" applyAlignment="1">
      <alignment horizontal="center" vertical="center"/>
    </xf>
    <xf numFmtId="0" fontId="61" fillId="26" borderId="59" xfId="39" applyFont="1" applyFill="1" applyBorder="1" applyAlignment="1">
      <alignment vertical="center"/>
    </xf>
    <xf numFmtId="0" fontId="5" fillId="5" borderId="1" xfId="37" applyFont="1" applyFill="1" applyBorder="1" applyAlignment="1" applyProtection="1">
      <alignment horizontal="center" vertical="center"/>
    </xf>
    <xf numFmtId="0" fontId="57" fillId="26" borderId="59" xfId="39" applyFont="1" applyFill="1" applyBorder="1" applyAlignment="1">
      <alignment horizontal="center" vertical="center"/>
    </xf>
    <xf numFmtId="0" fontId="55" fillId="0" borderId="63" xfId="39" applyFont="1" applyFill="1" applyBorder="1" applyAlignment="1">
      <alignment vertical="center"/>
    </xf>
    <xf numFmtId="0" fontId="56" fillId="25" borderId="64" xfId="0" applyFont="1" applyFill="1" applyBorder="1" applyAlignment="1">
      <alignment horizontal="center" vertical="center"/>
    </xf>
    <xf numFmtId="0" fontId="58" fillId="25" borderId="64" xfId="0" applyFont="1" applyFill="1" applyBorder="1" applyAlignment="1">
      <alignment horizontal="center" vertical="center"/>
    </xf>
    <xf numFmtId="0" fontId="61" fillId="26" borderId="59" xfId="39" applyFont="1" applyFill="1" applyBorder="1" applyAlignment="1">
      <alignment horizontal="center" vertical="center"/>
    </xf>
    <xf numFmtId="1" fontId="27" fillId="5" borderId="1" xfId="4" applyNumberFormat="1" applyFont="1" applyFill="1" applyBorder="1" applyAlignment="1">
      <alignment horizontal="center" vertical="center"/>
    </xf>
    <xf numFmtId="0" fontId="62" fillId="26" borderId="64" xfId="0" applyFont="1" applyFill="1" applyBorder="1" applyAlignment="1">
      <alignment horizontal="center" vertical="center"/>
    </xf>
    <xf numFmtId="0" fontId="56" fillId="26" borderId="64" xfId="0" applyFont="1" applyFill="1" applyBorder="1" applyAlignment="1">
      <alignment horizontal="center" vertical="center"/>
    </xf>
    <xf numFmtId="0" fontId="59" fillId="26" borderId="61" xfId="39" applyFont="1" applyFill="1" applyBorder="1" applyAlignment="1">
      <alignment horizontal="center" vertical="center"/>
    </xf>
    <xf numFmtId="165" fontId="57" fillId="26" borderId="65" xfId="39" applyNumberFormat="1" applyFont="1" applyFill="1" applyBorder="1" applyAlignment="1">
      <alignment horizontal="center" vertical="center"/>
    </xf>
    <xf numFmtId="9" fontId="64" fillId="27" borderId="59" xfId="0" applyNumberFormat="1" applyFont="1" applyFill="1" applyBorder="1" applyAlignment="1" applyProtection="1">
      <alignment horizontal="center" vertical="center"/>
    </xf>
    <xf numFmtId="166" fontId="65" fillId="25" borderId="59" xfId="0" applyNumberFormat="1" applyFont="1" applyFill="1" applyBorder="1" applyAlignment="1" applyProtection="1">
      <alignment horizontal="center" vertical="center"/>
    </xf>
    <xf numFmtId="166" fontId="65" fillId="25" borderId="59" xfId="40" applyNumberFormat="1" applyFont="1" applyFill="1" applyBorder="1" applyAlignment="1">
      <alignment horizontal="center" vertical="center"/>
    </xf>
    <xf numFmtId="166" fontId="66" fillId="0" borderId="59" xfId="39" applyNumberFormat="1" applyFont="1" applyFill="1" applyBorder="1" applyAlignment="1">
      <alignment horizontal="center" vertical="center"/>
    </xf>
    <xf numFmtId="166" fontId="66" fillId="0" borderId="60" xfId="39" applyNumberFormat="1" applyFont="1" applyFill="1" applyBorder="1" applyAlignment="1">
      <alignment horizontal="center" vertical="center"/>
    </xf>
    <xf numFmtId="166" fontId="65" fillId="25" borderId="3" xfId="40" applyNumberFormat="1" applyFont="1" applyFill="1" applyBorder="1" applyAlignment="1">
      <alignment horizontal="center" vertical="center"/>
    </xf>
    <xf numFmtId="0" fontId="46" fillId="0" borderId="3" xfId="39" applyFont="1" applyFill="1" applyBorder="1" applyAlignment="1"/>
    <xf numFmtId="166" fontId="65" fillId="25" borderId="66" xfId="40" applyNumberFormat="1" applyFont="1" applyFill="1" applyBorder="1" applyAlignment="1">
      <alignment horizontal="center" vertical="center"/>
    </xf>
    <xf numFmtId="165" fontId="57" fillId="0" borderId="59" xfId="39" applyNumberFormat="1" applyFont="1" applyFill="1" applyBorder="1" applyAlignment="1">
      <alignment horizontal="center" vertical="center"/>
    </xf>
    <xf numFmtId="0" fontId="61" fillId="0" borderId="59" xfId="39" applyFont="1" applyFill="1" applyBorder="1" applyAlignment="1">
      <alignment horizontal="center" vertical="center"/>
    </xf>
    <xf numFmtId="1" fontId="27" fillId="0" borderId="1" xfId="4" applyNumberFormat="1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165" fontId="57" fillId="0" borderId="61" xfId="39" applyNumberFormat="1" applyFont="1" applyFill="1" applyBorder="1" applyAlignment="1">
      <alignment horizontal="center" vertical="center"/>
    </xf>
    <xf numFmtId="0" fontId="56" fillId="0" borderId="67" xfId="0" applyFont="1" applyFill="1" applyBorder="1" applyAlignment="1">
      <alignment horizontal="center" vertical="center"/>
    </xf>
    <xf numFmtId="0" fontId="53" fillId="28" borderId="59" xfId="39" applyFont="1" applyFill="1" applyBorder="1" applyAlignment="1">
      <alignment horizontal="center" vertical="center"/>
    </xf>
    <xf numFmtId="166" fontId="53" fillId="28" borderId="59" xfId="2" applyNumberFormat="1" applyFont="1" applyFill="1" applyBorder="1" applyAlignment="1">
      <alignment horizontal="center" vertical="center"/>
    </xf>
    <xf numFmtId="165" fontId="53" fillId="0" borderId="0" xfId="39" applyNumberFormat="1" applyFont="1" applyFill="1" applyAlignment="1">
      <alignment horizontal="center" vertical="center"/>
    </xf>
    <xf numFmtId="0" fontId="55" fillId="0" borderId="59" xfId="39" applyFont="1" applyFill="1" applyBorder="1" applyAlignment="1">
      <alignment horizontal="right" vertical="center"/>
    </xf>
    <xf numFmtId="1" fontId="67" fillId="0" borderId="64" xfId="4" applyNumberFormat="1" applyFont="1" applyFill="1" applyBorder="1" applyAlignment="1">
      <alignment horizontal="center" vertical="center"/>
    </xf>
    <xf numFmtId="0" fontId="58" fillId="0" borderId="64" xfId="0" applyFont="1" applyFill="1" applyBorder="1" applyAlignment="1">
      <alignment horizontal="center" vertical="center"/>
    </xf>
    <xf numFmtId="165" fontId="60" fillId="0" borderId="61" xfId="39" applyNumberFormat="1" applyFont="1" applyFill="1" applyBorder="1" applyAlignment="1">
      <alignment horizontal="center" vertical="center"/>
    </xf>
    <xf numFmtId="165" fontId="60" fillId="0" borderId="62" xfId="39" applyNumberFormat="1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165" fontId="60" fillId="0" borderId="68" xfId="39" applyNumberFormat="1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horizontal="center" vertical="center"/>
    </xf>
    <xf numFmtId="165" fontId="60" fillId="0" borderId="59" xfId="39" applyNumberFormat="1" applyFont="1" applyFill="1" applyBorder="1" applyAlignment="1">
      <alignment horizontal="center" vertical="center"/>
    </xf>
    <xf numFmtId="0" fontId="55" fillId="0" borderId="63" xfId="39" applyFont="1" applyFill="1" applyBorder="1" applyAlignment="1">
      <alignment horizontal="right" vertical="center"/>
    </xf>
    <xf numFmtId="1" fontId="68" fillId="0" borderId="64" xfId="0" applyNumberFormat="1" applyFont="1" applyFill="1" applyBorder="1" applyAlignment="1" applyProtection="1">
      <alignment horizontal="center" vertical="center"/>
      <protection locked="0"/>
    </xf>
    <xf numFmtId="0" fontId="60" fillId="0" borderId="63" xfId="39" applyFont="1" applyFill="1" applyBorder="1" applyAlignment="1">
      <alignment horizontal="center" vertical="center"/>
    </xf>
    <xf numFmtId="165" fontId="60" fillId="0" borderId="65" xfId="39" applyNumberFormat="1" applyFont="1" applyFill="1" applyBorder="1" applyAlignment="1">
      <alignment horizontal="center" vertical="center"/>
    </xf>
    <xf numFmtId="165" fontId="60" fillId="0" borderId="67" xfId="39" applyNumberFormat="1" applyFont="1" applyFill="1" applyBorder="1" applyAlignment="1">
      <alignment horizontal="center" vertical="center"/>
    </xf>
    <xf numFmtId="165" fontId="60" fillId="0" borderId="63" xfId="39" applyNumberFormat="1" applyFont="1" applyFill="1" applyBorder="1" applyAlignment="1">
      <alignment horizontal="center" vertical="center"/>
    </xf>
    <xf numFmtId="0" fontId="60" fillId="0" borderId="3" xfId="39" applyFont="1" applyFill="1" applyBorder="1" applyAlignment="1">
      <alignment horizontal="center" vertical="center"/>
    </xf>
    <xf numFmtId="165" fontId="60" fillId="0" borderId="3" xfId="39" applyNumberFormat="1" applyFont="1" applyFill="1" applyBorder="1" applyAlignment="1">
      <alignment horizontal="center" vertical="center"/>
    </xf>
    <xf numFmtId="1" fontId="58" fillId="0" borderId="3" xfId="0" applyNumberFormat="1" applyFont="1" applyFill="1" applyBorder="1" applyAlignment="1">
      <alignment horizontal="center" vertical="center"/>
    </xf>
    <xf numFmtId="0" fontId="46" fillId="0" borderId="0" xfId="39" applyFont="1" applyFill="1" applyAlignment="1"/>
    <xf numFmtId="0" fontId="54" fillId="0" borderId="59" xfId="39" applyFont="1" applyFill="1" applyBorder="1" applyAlignment="1">
      <alignment horizontal="center" vertical="center" wrapText="1"/>
    </xf>
    <xf numFmtId="0" fontId="70" fillId="0" borderId="59" xfId="0" applyFont="1" applyBorder="1" applyAlignment="1">
      <alignment horizontal="center" vertical="center"/>
    </xf>
    <xf numFmtId="0" fontId="59" fillId="25" borderId="59" xfId="39" applyFont="1" applyFill="1" applyBorder="1" applyAlignment="1">
      <alignment horizontal="center" vertical="center"/>
    </xf>
    <xf numFmtId="1" fontId="57" fillId="0" borderId="61" xfId="39" applyNumberFormat="1" applyFont="1" applyFill="1" applyBorder="1" applyAlignment="1">
      <alignment horizontal="center" vertical="center"/>
    </xf>
    <xf numFmtId="1" fontId="56" fillId="25" borderId="60" xfId="0" applyNumberFormat="1" applyFont="1" applyFill="1" applyBorder="1" applyAlignment="1">
      <alignment horizontal="center" vertical="center"/>
    </xf>
    <xf numFmtId="0" fontId="71" fillId="27" borderId="59" xfId="38" applyFont="1" applyFill="1" applyBorder="1" applyAlignment="1">
      <alignment horizontal="center" vertical="center"/>
    </xf>
    <xf numFmtId="0" fontId="70" fillId="25" borderId="65" xfId="33" applyFont="1" applyFill="1" applyBorder="1" applyAlignment="1">
      <alignment horizontal="center" vertical="center"/>
    </xf>
    <xf numFmtId="0" fontId="61" fillId="26" borderId="63" xfId="39" applyFont="1" applyFill="1" applyBorder="1" applyAlignment="1">
      <alignment horizontal="center" vertical="center"/>
    </xf>
    <xf numFmtId="0" fontId="71" fillId="26" borderId="66" xfId="0" applyFont="1" applyFill="1" applyBorder="1" applyAlignment="1" applyProtection="1">
      <alignment horizontal="center" vertical="center"/>
      <protection locked="0"/>
    </xf>
    <xf numFmtId="0" fontId="70" fillId="26" borderId="63" xfId="0" applyFont="1" applyFill="1" applyBorder="1" applyAlignment="1">
      <alignment horizontal="center" vertical="center"/>
    </xf>
    <xf numFmtId="0" fontId="70" fillId="0" borderId="63" xfId="0" applyFont="1" applyBorder="1" applyAlignment="1">
      <alignment horizontal="center" vertical="center"/>
    </xf>
    <xf numFmtId="0" fontId="55" fillId="0" borderId="63" xfId="39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72" fillId="0" borderId="63" xfId="0" applyFont="1" applyFill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165" fontId="60" fillId="0" borderId="70" xfId="39" applyNumberFormat="1" applyFont="1" applyFill="1" applyBorder="1" applyAlignment="1">
      <alignment horizontal="center" vertical="center"/>
    </xf>
    <xf numFmtId="165" fontId="53" fillId="28" borderId="59" xfId="39" applyNumberFormat="1" applyFont="1" applyFill="1" applyBorder="1" applyAlignment="1">
      <alignment horizontal="center" vertical="center"/>
    </xf>
    <xf numFmtId="165" fontId="53" fillId="28" borderId="60" xfId="39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0" fillId="0" borderId="59" xfId="39" applyFont="1" applyFill="1" applyBorder="1" applyAlignment="1">
      <alignment horizontal="center" vertical="center"/>
    </xf>
    <xf numFmtId="165" fontId="60" fillId="0" borderId="60" xfId="39" applyNumberFormat="1" applyFont="1" applyFill="1" applyBorder="1" applyAlignment="1">
      <alignment horizontal="center" vertical="center"/>
    </xf>
    <xf numFmtId="165" fontId="60" fillId="0" borderId="66" xfId="39" applyNumberFormat="1" applyFont="1" applyFill="1" applyBorder="1" applyAlignment="1">
      <alignment horizontal="center" vertical="center"/>
    </xf>
    <xf numFmtId="165" fontId="16" fillId="0" borderId="36" xfId="0" applyNumberFormat="1" applyFont="1" applyFill="1" applyBorder="1" applyAlignment="1" applyProtection="1">
      <alignment horizontal="center" vertical="center"/>
    </xf>
    <xf numFmtId="165" fontId="16" fillId="10" borderId="36" xfId="0" applyNumberFormat="1" applyFont="1" applyFill="1" applyBorder="1" applyAlignment="1" applyProtection="1">
      <alignment horizontal="center" vertical="center"/>
    </xf>
    <xf numFmtId="1" fontId="27" fillId="24" borderId="1" xfId="4" applyNumberFormat="1" applyFont="1" applyFill="1" applyBorder="1" applyAlignment="1">
      <alignment horizontal="center" vertical="center"/>
    </xf>
    <xf numFmtId="165" fontId="16" fillId="24" borderId="36" xfId="0" applyNumberFormat="1" applyFont="1" applyFill="1" applyBorder="1" applyAlignment="1" applyProtection="1">
      <alignment horizontal="center" vertical="center"/>
    </xf>
    <xf numFmtId="166" fontId="73" fillId="0" borderId="10" xfId="2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64" fontId="11" fillId="6" borderId="4" xfId="1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6" fillId="9" borderId="15" xfId="0" applyFont="1" applyFill="1" applyBorder="1" applyAlignment="1" applyProtection="1">
      <alignment horizontal="center" vertical="center" wrapText="1"/>
    </xf>
    <xf numFmtId="0" fontId="16" fillId="9" borderId="1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18" fillId="0" borderId="23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wrapText="1"/>
    </xf>
    <xf numFmtId="0" fontId="0" fillId="0" borderId="25" xfId="0" applyFont="1" applyBorder="1" applyAlignment="1">
      <alignment horizontal="right" wrapText="1"/>
    </xf>
    <xf numFmtId="0" fontId="11" fillId="2" borderId="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 applyProtection="1">
      <alignment horizontal="right" vertical="center" wrapText="1"/>
    </xf>
    <xf numFmtId="0" fontId="20" fillId="0" borderId="11" xfId="0" applyFont="1" applyFill="1" applyBorder="1" applyAlignment="1" applyProtection="1">
      <alignment horizontal="righ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27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7" fillId="2" borderId="26" xfId="0" applyFont="1" applyFill="1" applyBorder="1" applyAlignment="1" applyProtection="1">
      <alignment horizontal="left" wrapText="1"/>
    </xf>
    <xf numFmtId="0" fontId="0" fillId="0" borderId="26" xfId="0" applyBorder="1" applyAlignment="1">
      <alignment horizontal="left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textRotation="90" wrapText="1"/>
    </xf>
    <xf numFmtId="0" fontId="5" fillId="22" borderId="29" xfId="0" applyFont="1" applyFill="1" applyBorder="1" applyAlignment="1" applyProtection="1">
      <alignment horizontal="center" vertical="center" textRotation="90" wrapText="1"/>
    </xf>
    <xf numFmtId="0" fontId="19" fillId="0" borderId="23" xfId="0" applyFont="1" applyFill="1" applyBorder="1" applyAlignment="1" applyProtection="1">
      <alignment horizontal="right" vertical="center" wrapText="1"/>
    </xf>
    <xf numFmtId="0" fontId="19" fillId="0" borderId="24" xfId="0" applyFont="1" applyFill="1" applyBorder="1" applyAlignment="1" applyProtection="1">
      <alignment horizontal="right" vertical="center" wrapText="1"/>
    </xf>
    <xf numFmtId="0" fontId="19" fillId="0" borderId="25" xfId="0" applyFont="1" applyFill="1" applyBorder="1" applyAlignment="1" applyProtection="1">
      <alignment horizontal="right" vertical="center" wrapText="1"/>
    </xf>
    <xf numFmtId="0" fontId="39" fillId="2" borderId="48" xfId="0" applyFont="1" applyFill="1" applyBorder="1" applyAlignment="1" applyProtection="1">
      <alignment vertical="center" wrapText="1"/>
    </xf>
    <xf numFmtId="0" fontId="5" fillId="2" borderId="37" xfId="0" applyFont="1" applyFill="1" applyBorder="1" applyAlignment="1" applyProtection="1">
      <alignment horizontal="left" vertical="center" wrapText="1"/>
    </xf>
    <xf numFmtId="0" fontId="13" fillId="24" borderId="38" xfId="0" applyFont="1" applyFill="1" applyBorder="1" applyAlignment="1" applyProtection="1">
      <alignment horizontal="center" vertical="center" wrapText="1"/>
    </xf>
    <xf numFmtId="0" fontId="13" fillId="24" borderId="39" xfId="0" applyFont="1" applyFill="1" applyBorder="1" applyAlignment="1" applyProtection="1">
      <alignment horizontal="center" vertical="center" wrapText="1"/>
    </xf>
    <xf numFmtId="0" fontId="13" fillId="24" borderId="40" xfId="0" applyFont="1" applyFill="1" applyBorder="1" applyAlignment="1" applyProtection="1">
      <alignment horizontal="center" vertical="center" wrapText="1"/>
    </xf>
    <xf numFmtId="0" fontId="42" fillId="0" borderId="42" xfId="0" applyFont="1" applyFill="1" applyBorder="1" applyAlignment="1" applyProtection="1">
      <alignment horizontal="right" vertical="center" wrapText="1"/>
    </xf>
    <xf numFmtId="0" fontId="42" fillId="0" borderId="43" xfId="0" applyFont="1" applyFill="1" applyBorder="1" applyAlignment="1" applyProtection="1">
      <alignment horizontal="right" vertical="center" wrapText="1"/>
    </xf>
    <xf numFmtId="0" fontId="42" fillId="0" borderId="44" xfId="0" applyFont="1" applyFill="1" applyBorder="1" applyAlignment="1" applyProtection="1">
      <alignment horizontal="right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20" fillId="0" borderId="45" xfId="0" applyFont="1" applyFill="1" applyBorder="1" applyAlignment="1" applyProtection="1">
      <alignment horizontal="right" vertical="center" wrapText="1"/>
    </xf>
    <xf numFmtId="0" fontId="0" fillId="0" borderId="46" xfId="0" applyFont="1" applyBorder="1" applyAlignment="1">
      <alignment horizontal="right" wrapText="1"/>
    </xf>
    <xf numFmtId="0" fontId="0" fillId="0" borderId="47" xfId="0" applyFont="1" applyBorder="1" applyAlignment="1">
      <alignment horizontal="right" wrapText="1"/>
    </xf>
    <xf numFmtId="0" fontId="16" fillId="0" borderId="42" xfId="0" applyFont="1" applyFill="1" applyBorder="1" applyAlignment="1" applyProtection="1">
      <alignment horizontal="right" vertical="center" wrapText="1"/>
    </xf>
    <xf numFmtId="0" fontId="16" fillId="0" borderId="43" xfId="0" applyFont="1" applyFill="1" applyBorder="1" applyAlignment="1" applyProtection="1">
      <alignment horizontal="right" vertical="center" wrapText="1"/>
    </xf>
    <xf numFmtId="0" fontId="16" fillId="0" borderId="44" xfId="0" applyFont="1" applyFill="1" applyBorder="1" applyAlignment="1" applyProtection="1">
      <alignment horizontal="right" vertical="center" wrapText="1"/>
    </xf>
    <xf numFmtId="0" fontId="7" fillId="2" borderId="26" xfId="0" applyFont="1" applyFill="1" applyBorder="1" applyAlignment="1" applyProtection="1">
      <alignment horizontal="center" wrapText="1"/>
    </xf>
    <xf numFmtId="0" fontId="0" fillId="0" borderId="26" xfId="0" applyBorder="1" applyAlignment="1">
      <alignment horizontal="center" wrapText="1"/>
    </xf>
    <xf numFmtId="0" fontId="19" fillId="0" borderId="3" xfId="0" applyFont="1" applyFill="1" applyBorder="1" applyAlignment="1" applyProtection="1">
      <alignment horizontal="right" vertical="center" wrapText="1"/>
    </xf>
    <xf numFmtId="0" fontId="39" fillId="2" borderId="0" xfId="0" applyFont="1" applyFill="1" applyBorder="1" applyAlignment="1" applyProtection="1">
      <alignment vertical="center" wrapText="1"/>
    </xf>
    <xf numFmtId="0" fontId="40" fillId="24" borderId="38" xfId="0" applyFont="1" applyFill="1" applyBorder="1" applyAlignment="1" applyProtection="1">
      <alignment horizontal="center" vertical="center" wrapText="1"/>
    </xf>
    <xf numFmtId="0" fontId="41" fillId="24" borderId="39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 applyProtection="1">
      <alignment horizontal="right" vertical="center" wrapText="1"/>
    </xf>
    <xf numFmtId="0" fontId="16" fillId="0" borderId="50" xfId="0" applyFont="1" applyFill="1" applyBorder="1" applyAlignment="1" applyProtection="1">
      <alignment horizontal="right" vertical="center" wrapText="1"/>
    </xf>
    <xf numFmtId="0" fontId="16" fillId="0" borderId="18" xfId="0" applyFont="1" applyFill="1" applyBorder="1" applyAlignment="1" applyProtection="1">
      <alignment horizontal="right" vertical="center" wrapText="1"/>
    </xf>
    <xf numFmtId="0" fontId="44" fillId="0" borderId="3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3" xfId="0" applyFont="1" applyFill="1" applyBorder="1" applyAlignment="1" applyProtection="1">
      <alignment horizontal="left" vertical="center" wrapText="1"/>
    </xf>
    <xf numFmtId="0" fontId="6" fillId="24" borderId="3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54" xfId="0" applyFont="1" applyBorder="1" applyAlignment="1">
      <alignment horizontal="right" vertical="center" wrapText="1"/>
    </xf>
    <xf numFmtId="0" fontId="7" fillId="2" borderId="26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55" xfId="0" applyFont="1" applyFill="1" applyBorder="1" applyAlignment="1" applyProtection="1">
      <alignment horizontal="center" vertical="center"/>
    </xf>
    <xf numFmtId="0" fontId="6" fillId="5" borderId="45" xfId="0" applyFont="1" applyFill="1" applyBorder="1" applyAlignment="1" applyProtection="1">
      <alignment vertical="center" wrapText="1"/>
    </xf>
    <xf numFmtId="0" fontId="0" fillId="0" borderId="58" xfId="0" applyBorder="1" applyAlignment="1">
      <alignment vertical="center"/>
    </xf>
    <xf numFmtId="0" fontId="47" fillId="0" borderId="0" xfId="39" applyFont="1" applyFill="1" applyAlignment="1">
      <alignment horizontal="center" vertical="center" wrapText="1"/>
    </xf>
    <xf numFmtId="0" fontId="49" fillId="0" borderId="59" xfId="39" applyFont="1" applyFill="1" applyBorder="1" applyAlignment="1">
      <alignment horizontal="center" vertical="center" wrapText="1"/>
    </xf>
    <xf numFmtId="0" fontId="50" fillId="0" borderId="59" xfId="39" applyFont="1" applyFill="1" applyBorder="1" applyAlignment="1">
      <alignment horizontal="center" vertical="center" wrapText="1"/>
    </xf>
    <xf numFmtId="0" fontId="51" fillId="0" borderId="59" xfId="39" applyFont="1" applyFill="1" applyBorder="1" applyAlignment="1">
      <alignment horizontal="center" vertical="center" wrapText="1"/>
    </xf>
    <xf numFmtId="0" fontId="53" fillId="25" borderId="59" xfId="39" applyFont="1" applyFill="1" applyBorder="1" applyAlignment="1">
      <alignment horizontal="center" vertical="center" wrapText="1"/>
    </xf>
    <xf numFmtId="0" fontId="54" fillId="0" borderId="59" xfId="39" applyFont="1" applyFill="1" applyBorder="1" applyAlignment="1">
      <alignment horizontal="center" vertical="center" wrapText="1"/>
    </xf>
    <xf numFmtId="0" fontId="50" fillId="25" borderId="59" xfId="39" applyFont="1" applyFill="1" applyBorder="1" applyAlignment="1">
      <alignment horizontal="center" vertical="center" wrapText="1"/>
    </xf>
    <xf numFmtId="0" fontId="53" fillId="25" borderId="59" xfId="39" applyFont="1" applyFill="1" applyBorder="1" applyAlignment="1">
      <alignment horizontal="center" vertical="center"/>
    </xf>
    <xf numFmtId="0" fontId="63" fillId="25" borderId="59" xfId="0" applyFont="1" applyFill="1" applyBorder="1" applyAlignment="1" applyProtection="1">
      <alignment horizontal="left" vertical="center" wrapText="1"/>
    </xf>
    <xf numFmtId="166" fontId="65" fillId="25" borderId="60" xfId="4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166" fontId="65" fillId="25" borderId="3" xfId="4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4" fillId="28" borderId="59" xfId="0" applyFont="1" applyFill="1" applyBorder="1" applyAlignment="1" applyProtection="1">
      <alignment horizontal="center" vertical="center" wrapText="1"/>
    </xf>
    <xf numFmtId="0" fontId="46" fillId="0" borderId="23" xfId="39" applyFont="1" applyFill="1" applyBorder="1" applyAlignment="1">
      <alignment horizontal="right" vertical="center"/>
    </xf>
    <xf numFmtId="0" fontId="46" fillId="0" borderId="25" xfId="39" applyFont="1" applyFill="1" applyBorder="1" applyAlignment="1">
      <alignment horizontal="right" vertical="center"/>
    </xf>
    <xf numFmtId="165" fontId="47" fillId="0" borderId="0" xfId="39" applyNumberFormat="1" applyFont="1" applyFill="1" applyAlignment="1">
      <alignment horizontal="center" vertical="center" wrapText="1"/>
    </xf>
    <xf numFmtId="0" fontId="46" fillId="0" borderId="69" xfId="39" applyFont="1" applyFill="1" applyBorder="1" applyAlignment="1">
      <alignment horizontal="center"/>
    </xf>
    <xf numFmtId="0" fontId="46" fillId="0" borderId="59" xfId="39" applyFont="1" applyFill="1" applyBorder="1" applyAlignment="1">
      <alignment horizontal="right" vertical="center" wrapText="1"/>
    </xf>
    <xf numFmtId="0" fontId="64" fillId="25" borderId="59" xfId="0" applyFont="1" applyFill="1" applyBorder="1" applyAlignment="1" applyProtection="1">
      <alignment horizontal="left" vertical="center" wrapText="1"/>
    </xf>
    <xf numFmtId="0" fontId="55" fillId="0" borderId="60" xfId="39" applyFont="1" applyFill="1" applyBorder="1" applyAlignment="1">
      <alignment horizontal="right" vertical="center" wrapText="1"/>
    </xf>
    <xf numFmtId="0" fontId="0" fillId="0" borderId="66" xfId="0" applyBorder="1" applyAlignment="1">
      <alignment vertical="center" wrapText="1"/>
    </xf>
    <xf numFmtId="0" fontId="32" fillId="7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165" fontId="19" fillId="6" borderId="8" xfId="0" applyNumberFormat="1" applyFont="1" applyFill="1" applyBorder="1" applyAlignment="1" applyProtection="1">
      <alignment horizontal="center" vertical="center"/>
    </xf>
    <xf numFmtId="0" fontId="72" fillId="0" borderId="3" xfId="0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1" fontId="0" fillId="8" borderId="14" xfId="0" applyNumberFormat="1" applyFont="1" applyFill="1" applyBorder="1" applyAlignment="1">
      <alignment horizontal="center"/>
    </xf>
    <xf numFmtId="165" fontId="45" fillId="0" borderId="36" xfId="0" applyNumberFormat="1" applyFont="1" applyFill="1" applyBorder="1" applyAlignment="1" applyProtection="1">
      <alignment horizontal="center" vertical="center"/>
    </xf>
  </cellXfs>
  <cellStyles count="41">
    <cellStyle name="20% — акцент1" xfId="5"/>
    <cellStyle name="20% — акцент2" xfId="6"/>
    <cellStyle name="20% — акцент3" xfId="7"/>
    <cellStyle name="20% — акцент4" xfId="8"/>
    <cellStyle name="20% — акцент5" xfId="9"/>
    <cellStyle name="20% — акцент6" xfId="10"/>
    <cellStyle name="40% — акцент1" xfId="11"/>
    <cellStyle name="40% — акцент2" xfId="12"/>
    <cellStyle name="40% — акцент3" xfId="13"/>
    <cellStyle name="40% — акцент4" xfId="14"/>
    <cellStyle name="40% — акцент5" xfId="15"/>
    <cellStyle name="40% — акцент6" xfId="16"/>
    <cellStyle name="60% — акцент1" xfId="17"/>
    <cellStyle name="60% — акцент2" xfId="18"/>
    <cellStyle name="60% — акцент3" xfId="19"/>
    <cellStyle name="60% — акцент4" xfId="20"/>
    <cellStyle name="60% — акцент5" xfId="21"/>
    <cellStyle name="60% — акцент6" xfId="22"/>
    <cellStyle name="Excel_BuiltIn_Percent" xfId="40"/>
    <cellStyle name="normal" xfId="23"/>
    <cellStyle name="Обычный" xfId="0" builtinId="0"/>
    <cellStyle name="Обычный 2" xfId="24"/>
    <cellStyle name="Обычный 2 2" xfId="25"/>
    <cellStyle name="Обычный 2 3" xfId="26"/>
    <cellStyle name="Обычный 2 4" xfId="27"/>
    <cellStyle name="Обычный 3" xfId="28"/>
    <cellStyle name="Обычный 3 2" xfId="29"/>
    <cellStyle name="Обычный 4" xfId="30"/>
    <cellStyle name="Обычный 4 2" xfId="31"/>
    <cellStyle name="Обычный 5" xfId="3"/>
    <cellStyle name="Обычный 6" xfId="32"/>
    <cellStyle name="Обычный_4-11 " xfId="37"/>
    <cellStyle name="Обычный_Смер. по классам бол." xfId="38"/>
    <cellStyle name="Обычный_Смертность от травм всего населения за 9 месяцев 2008 г. (version 1)" xfId="39"/>
    <cellStyle name="Обычный_янв" xfId="4"/>
    <cellStyle name="Обычный_янв_1" xfId="33"/>
    <cellStyle name="Процентный" xfId="2" builtinId="5"/>
    <cellStyle name="Процентный 3" xfId="34"/>
    <cellStyle name="ТЕКСТ" xfId="35"/>
    <cellStyle name="Финансовый" xfId="1" builtinId="3"/>
    <cellStyle name="Финансов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(2013)/&#1044;&#1077;&#1084;&#1086;&#1075;&#1088;&#1072;&#1092;&#1080;&#1103;%20%20(08-13,%2014,15,16,17/2017/&#1045;&#1089;&#1090;&#1077;-&#1077;%20&#1076;&#1074;&#1080;-&#1077;-17&#1075;/&#1044;&#1077;&#1084;&#1086;&#1075;&#1088;&#1072;&#1092;&#1080;&#1103;%20-2017/&#1044;&#1077;&#1084;&#1086;&#1075;&#1088;&#1072;&#1092;&#1080;&#1103;%202017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(2013)/&#1044;&#1077;&#1084;&#1086;&#1075;&#1088;&#1072;&#1092;&#1080;&#1103;%20%20(08-13,%2014,15,16,17/2017/&#1045;&#1089;&#1090;&#1077;-&#1077;%20&#1076;&#1074;&#1080;-&#1077;-17&#1075;/&#1044;&#1077;&#1084;&#1086;&#1075;&#1088;&#1072;&#1092;&#1080;&#1103;%20-2017/&#1087;&#1086;%20&#1082;&#1083;&#1072;&#1089;&#1089;&#1072;&#1084;%20&#1073;&#1086;&#1083;&#1077;&#1079;%20-%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(2013)/&#1044;&#1077;&#1084;&#1086;&#1075;&#1088;&#1072;&#1092;&#1080;&#1103;%20%20(08-13,%2014,15,16,17/2017/&#1045;&#1089;&#1090;&#1077;-&#1077;%20&#1076;&#1074;&#1080;-&#1077;-17&#1075;/&#1044;&#1077;&#1084;&#1086;&#1075;&#1088;&#1072;&#1092;&#1080;&#1103;%20-2017/&#1090;&#1088;&#1072;&#1074;&#1084;&#1072;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мес (3)"/>
      <sheetName val="ум, род-ь(не вводить!)(17г )"/>
      <sheetName val="янв  (за дек -16)"/>
      <sheetName val="янв"/>
      <sheetName val="февр"/>
      <sheetName val="за 2 мес"/>
      <sheetName val="мар"/>
      <sheetName val="Лист2"/>
      <sheetName val="1 квар"/>
      <sheetName val="ум,"/>
      <sheetName val="1 квар (2012-2017)"/>
      <sheetName val="апр"/>
      <sheetName val="4 мес"/>
      <sheetName val="4 мес (2)"/>
      <sheetName val="маЙ"/>
      <sheetName val="5 мес"/>
      <sheetName val="Лист7"/>
      <sheetName val="июн"/>
      <sheetName val="I полуг (08.08.)"/>
      <sheetName val="I полуг"/>
      <sheetName val="I полуг (КМН)"/>
      <sheetName val="I полуг (15-16)"/>
      <sheetName val="срав 1 пг 15"/>
      <sheetName val="июл"/>
      <sheetName val="7 мес (16)"/>
      <sheetName val="7 мес (КМН-1)"/>
      <sheetName val="авг"/>
      <sheetName val="8 мес"/>
      <sheetName val="сен"/>
      <sheetName val="9м -16г"/>
      <sheetName val="сен введено мед чсвид о смерти"/>
      <sheetName val="9м -16г (КМН)"/>
      <sheetName val="окт"/>
      <sheetName val="10 мес"/>
      <sheetName val="КМН"/>
      <sheetName val="ноя"/>
      <sheetName val="11 мес-16"/>
      <sheetName val="КМН-11мес"/>
      <sheetName val="дек"/>
      <sheetName val="для СЭС"/>
      <sheetName val="12 мес-16"/>
      <sheetName val="13-ферт"/>
      <sheetName val="перин сме Сумар коэ ржд"/>
      <sheetName val="ОППЖ"/>
      <sheetName val="Лист1"/>
      <sheetName val="Лист3"/>
      <sheetName val="Лист4"/>
      <sheetName val="Лист5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E6">
            <v>84</v>
          </cell>
        </row>
      </sheetData>
      <sheetData sheetId="9"/>
      <sheetData sheetId="10"/>
      <sheetData sheetId="11">
        <row r="6">
          <cell r="C6">
            <v>33059.5</v>
          </cell>
        </row>
        <row r="7">
          <cell r="C7">
            <v>8395</v>
          </cell>
        </row>
        <row r="8">
          <cell r="C8">
            <v>12325</v>
          </cell>
        </row>
        <row r="9">
          <cell r="C9">
            <v>13772</v>
          </cell>
        </row>
        <row r="10">
          <cell r="C10">
            <v>14334.5</v>
          </cell>
        </row>
        <row r="11">
          <cell r="C11">
            <v>11489.5</v>
          </cell>
        </row>
        <row r="12">
          <cell r="C12">
            <v>19068</v>
          </cell>
        </row>
        <row r="13">
          <cell r="C13">
            <v>14717</v>
          </cell>
        </row>
        <row r="14">
          <cell r="C14">
            <v>16404.5</v>
          </cell>
        </row>
        <row r="15">
          <cell r="C15">
            <v>10257</v>
          </cell>
        </row>
        <row r="16">
          <cell r="C16">
            <v>153822</v>
          </cell>
        </row>
        <row r="17">
          <cell r="C17">
            <v>63354.5</v>
          </cell>
        </row>
        <row r="18">
          <cell r="C18">
            <v>217176.5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 янв -16 за дек-15г"/>
      <sheetName val="БСК"/>
      <sheetName val="БОД"/>
      <sheetName val="янв (исправ с зак диаг)"/>
      <sheetName val="инф"/>
      <sheetName val="янв -17 "/>
      <sheetName val="янв (2)"/>
      <sheetName val="февр"/>
      <sheetName val="февр (с исп диаг)"/>
      <sheetName val="2 мес-17 (не брать)"/>
      <sheetName val="2 мес-17"/>
      <sheetName val="2 мес-17 (рай)"/>
      <sheetName val="март"/>
      <sheetName val="класс бол"/>
      <sheetName val="1 кв (2)"/>
      <sheetName val="R 00-99"/>
      <sheetName val="АПР"/>
      <sheetName val="4 мес "/>
      <sheetName val="4  (1)"/>
      <sheetName val="май"/>
      <sheetName val="за 5 м"/>
      <sheetName val="за 5 м-2"/>
      <sheetName val="июнь (2)"/>
      <sheetName val="июнь"/>
      <sheetName val="за 6 м "/>
      <sheetName val="за 6 м (2)"/>
      <sheetName val="R-15г,"/>
      <sheetName val="июль"/>
      <sheetName val="7 мес "/>
      <sheetName val="7 мес (2)"/>
      <sheetName val="август"/>
      <sheetName val="8 мес"/>
      <sheetName val="8 (2)"/>
      <sheetName val="сен"/>
      <sheetName val="9 мес"/>
      <sheetName val="9 мес (2)"/>
      <sheetName val="9 мес (КМН)"/>
      <sheetName val="окт"/>
      <sheetName val="10 мес"/>
      <sheetName val="10м-2"/>
      <sheetName val="ноя"/>
      <sheetName val="ноя (мои данные)"/>
      <sheetName val="11м"/>
      <sheetName val="11м (2)"/>
      <sheetName val="декаб"/>
      <sheetName val="2016 -по нозол"/>
      <sheetName val="2016(2)"/>
      <sheetName val="2015 (мои)"/>
      <sheetName val="2015 (мои) (2)"/>
      <sheetName val="янв-тр"/>
      <sheetName val="янв-тр (2)"/>
      <sheetName val="фев-тр "/>
      <sheetName val="тр-за 2 мес"/>
      <sheetName val="тр-за 2 мес (рай)"/>
      <sheetName val="март-тр "/>
      <sheetName val="тр1 кв"/>
      <sheetName val="класс бол -тр1 кв "/>
      <sheetName val="4 мес"/>
      <sheetName val="4 мес (2)"/>
      <sheetName val="5 мес"/>
      <sheetName val="5 мес (2)"/>
      <sheetName val="тр 1 п"/>
      <sheetName val="тр 1 п (2)"/>
      <sheetName val="тр 7_мес"/>
      <sheetName val="тр 7_мес (2)"/>
      <sheetName val="8м "/>
      <sheetName val="тр 8 мес (2)"/>
      <sheetName val="тр-9 мес"/>
      <sheetName val="тр-9 мес (2)"/>
      <sheetName val="10м (труд) 16"/>
      <sheetName val="10м (труд) 16 (2)"/>
      <sheetName val="11м (труд)"/>
      <sheetName val="11м (труд) (2)"/>
      <sheetName val="2016тру"/>
      <sheetName val="2016тру (2)"/>
      <sheetName val="R"/>
      <sheetName val="НИЗ"/>
      <sheetName val="Минэконразв"/>
      <sheetName val="Лист1"/>
      <sheetName val="Лист3"/>
      <sheetName val="Лист4"/>
      <sheetName val="Лист5"/>
      <sheetName val="Лист6"/>
      <sheetName val="2016,2015"/>
      <sheetName val="Лист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C5">
            <v>33059.5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5">
          <cell r="C5">
            <v>17919</v>
          </cell>
          <cell r="D5">
            <v>21</v>
          </cell>
          <cell r="F5">
            <v>3</v>
          </cell>
          <cell r="K5">
            <v>6</v>
          </cell>
          <cell r="L5">
            <v>2</v>
          </cell>
          <cell r="O5">
            <v>1</v>
          </cell>
          <cell r="P5">
            <v>1</v>
          </cell>
          <cell r="S5">
            <v>8</v>
          </cell>
        </row>
        <row r="6">
          <cell r="C6">
            <v>4515</v>
          </cell>
          <cell r="D6">
            <v>6</v>
          </cell>
          <cell r="K6">
            <v>3</v>
          </cell>
          <cell r="S6">
            <v>3</v>
          </cell>
        </row>
        <row r="7">
          <cell r="C7">
            <v>6172</v>
          </cell>
          <cell r="D7">
            <v>9</v>
          </cell>
          <cell r="F7">
            <v>1</v>
          </cell>
          <cell r="K7">
            <v>4</v>
          </cell>
          <cell r="L7">
            <v>1</v>
          </cell>
          <cell r="S7">
            <v>3</v>
          </cell>
        </row>
        <row r="8">
          <cell r="C8">
            <v>6945</v>
          </cell>
          <cell r="D8">
            <v>18</v>
          </cell>
          <cell r="E8">
            <v>1</v>
          </cell>
          <cell r="F8">
            <v>2</v>
          </cell>
          <cell r="K8">
            <v>5</v>
          </cell>
          <cell r="L8">
            <v>1</v>
          </cell>
          <cell r="R8">
            <v>1</v>
          </cell>
          <cell r="S8">
            <v>8</v>
          </cell>
          <cell r="T8">
            <v>1</v>
          </cell>
        </row>
        <row r="9">
          <cell r="C9">
            <v>7321</v>
          </cell>
          <cell r="D9">
            <v>15</v>
          </cell>
          <cell r="K9">
            <v>6</v>
          </cell>
          <cell r="L9">
            <v>1</v>
          </cell>
          <cell r="M9">
            <v>2</v>
          </cell>
          <cell r="N9">
            <v>1</v>
          </cell>
          <cell r="S9">
            <v>5</v>
          </cell>
        </row>
        <row r="10">
          <cell r="C10">
            <v>5953</v>
          </cell>
          <cell r="D10">
            <v>7</v>
          </cell>
          <cell r="J10">
            <v>1</v>
          </cell>
          <cell r="K10">
            <v>3</v>
          </cell>
          <cell r="S10">
            <v>3</v>
          </cell>
        </row>
        <row r="11">
          <cell r="C11">
            <v>9880</v>
          </cell>
          <cell r="D11">
            <v>9</v>
          </cell>
          <cell r="F11">
            <v>1</v>
          </cell>
          <cell r="K11">
            <v>2</v>
          </cell>
          <cell r="L11">
            <v>1</v>
          </cell>
          <cell r="S11">
            <v>5</v>
          </cell>
        </row>
        <row r="12">
          <cell r="C12">
            <v>7392</v>
          </cell>
          <cell r="D12">
            <v>16</v>
          </cell>
          <cell r="F12">
            <v>1</v>
          </cell>
          <cell r="K12">
            <v>5</v>
          </cell>
          <cell r="L12">
            <v>2</v>
          </cell>
          <cell r="P12">
            <v>1</v>
          </cell>
          <cell r="R12">
            <v>1</v>
          </cell>
          <cell r="S12">
            <v>6</v>
          </cell>
        </row>
        <row r="13">
          <cell r="C13">
            <v>8679</v>
          </cell>
          <cell r="D13">
            <v>25</v>
          </cell>
          <cell r="E13">
            <v>1</v>
          </cell>
          <cell r="F13">
            <v>3</v>
          </cell>
          <cell r="J13">
            <v>1</v>
          </cell>
          <cell r="K13">
            <v>9</v>
          </cell>
          <cell r="L13">
            <v>1</v>
          </cell>
          <cell r="R13">
            <v>2</v>
          </cell>
          <cell r="S13">
            <v>8</v>
          </cell>
        </row>
        <row r="14">
          <cell r="C14">
            <v>5262</v>
          </cell>
          <cell r="D14">
            <v>11</v>
          </cell>
          <cell r="F14">
            <v>2</v>
          </cell>
          <cell r="J14">
            <v>1</v>
          </cell>
          <cell r="K14">
            <v>3</v>
          </cell>
          <cell r="M14">
            <v>1</v>
          </cell>
          <cell r="S14">
            <v>4</v>
          </cell>
        </row>
        <row r="15">
          <cell r="C15">
            <v>80038</v>
          </cell>
          <cell r="D15">
            <v>137</v>
          </cell>
          <cell r="E15">
            <v>2</v>
          </cell>
          <cell r="F15">
            <v>13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46</v>
          </cell>
          <cell r="L15">
            <v>9</v>
          </cell>
          <cell r="M15">
            <v>3</v>
          </cell>
          <cell r="N15">
            <v>1</v>
          </cell>
          <cell r="O15">
            <v>1</v>
          </cell>
          <cell r="P15">
            <v>2</v>
          </cell>
          <cell r="Q15">
            <v>0</v>
          </cell>
          <cell r="R15">
            <v>4</v>
          </cell>
          <cell r="S15">
            <v>53</v>
          </cell>
          <cell r="T15">
            <v>1</v>
          </cell>
        </row>
        <row r="16">
          <cell r="C16">
            <v>37444</v>
          </cell>
          <cell r="D16">
            <v>40</v>
          </cell>
          <cell r="E16">
            <v>3</v>
          </cell>
          <cell r="F16">
            <v>3</v>
          </cell>
          <cell r="K16">
            <v>13</v>
          </cell>
          <cell r="L16">
            <v>3</v>
          </cell>
          <cell r="M16">
            <v>2</v>
          </cell>
          <cell r="P16">
            <v>1</v>
          </cell>
          <cell r="R16">
            <v>1</v>
          </cell>
          <cell r="S16">
            <v>14</v>
          </cell>
          <cell r="T16">
            <v>1</v>
          </cell>
        </row>
        <row r="17">
          <cell r="C17">
            <v>117482</v>
          </cell>
          <cell r="D17">
            <v>177</v>
          </cell>
          <cell r="E17">
            <v>5</v>
          </cell>
          <cell r="F17">
            <v>16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  <cell r="K17">
            <v>59</v>
          </cell>
          <cell r="L17">
            <v>12</v>
          </cell>
          <cell r="M17">
            <v>5</v>
          </cell>
          <cell r="N17">
            <v>1</v>
          </cell>
          <cell r="O17">
            <v>1</v>
          </cell>
          <cell r="P17">
            <v>3</v>
          </cell>
          <cell r="Q17">
            <v>0</v>
          </cell>
          <cell r="R17">
            <v>5</v>
          </cell>
          <cell r="S17">
            <v>67</v>
          </cell>
          <cell r="T17">
            <v>2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_янв-16_(за_дек-15г)"/>
      <sheetName val="янв-трав-17"/>
      <sheetName val="янв-травма (2)"/>
      <sheetName val="фев"/>
      <sheetName val="фев (2)"/>
      <sheetName val="травмы-2_мес"/>
      <sheetName val="март"/>
      <sheetName val="1_квар"/>
      <sheetName val="АПР"/>
      <sheetName val="4-трав"/>
      <sheetName val="май"/>
      <sheetName val="ДТП,_суиц,_алк_отр"/>
      <sheetName val="5_мес-трав"/>
      <sheetName val="1-полуг (утопление)"/>
      <sheetName val="ИЮНЬ"/>
      <sheetName val="1-полуг"/>
      <sheetName val="июль"/>
      <sheetName val="7мес"/>
      <sheetName val="авг"/>
      <sheetName val="8_мес"/>
      <sheetName val="сен"/>
      <sheetName val="9_мес"/>
      <sheetName val="9_мес (КМН)"/>
      <sheetName val="окт"/>
      <sheetName val="10_мес__травмы"/>
      <sheetName val="утоп"/>
      <sheetName val="нояб"/>
      <sheetName val="11-2016-травма"/>
      <sheetName val="2016"/>
      <sheetName val="2015_(нас_на_10_10_15)"/>
      <sheetName val="янв-тру"/>
      <sheetName val="фев-тру"/>
      <sheetName val="за_2_мес-тр"/>
      <sheetName val="март-тру"/>
      <sheetName val="труд_1_квар"/>
      <sheetName val="4_мес"/>
      <sheetName val="5_м-_тр"/>
      <sheetName val="1полуг"/>
      <sheetName val="7_мес_тр"/>
      <sheetName val="8_мес_тр"/>
      <sheetName val="9_мес-тр"/>
      <sheetName val="10_мес_тр-16"/>
      <sheetName val="11м-_труд"/>
      <sheetName val="16г_труд"/>
      <sheetName val="15г_труд_"/>
      <sheetName val="Лист1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7">
          <cell r="G17">
            <v>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showZeros="0" view="pageBreakPreview" zoomScaleSheetLayoutView="100" workbookViewId="0">
      <pane xSplit="9" ySplit="5" topLeftCell="J9" activePane="bottomRight" state="frozen"/>
      <selection pane="topRight" activeCell="J1" sqref="J1"/>
      <selection pane="bottomLeft" activeCell="A6" sqref="A6"/>
      <selection pane="bottomRight" activeCell="S12" sqref="S12"/>
    </sheetView>
  </sheetViews>
  <sheetFormatPr defaultRowHeight="12.75"/>
  <cols>
    <col min="1" max="1" width="3.5703125" customWidth="1"/>
    <col min="2" max="2" width="15.5703125" customWidth="1"/>
    <col min="3" max="3" width="10.28515625" customWidth="1"/>
    <col min="4" max="4" width="7.42578125" customWidth="1"/>
    <col min="5" max="5" width="7" customWidth="1"/>
    <col min="6" max="6" width="6.28515625" customWidth="1"/>
    <col min="7" max="7" width="6.42578125" customWidth="1"/>
    <col min="8" max="8" width="5.7109375" customWidth="1"/>
    <col min="9" max="9" width="6.42578125" customWidth="1"/>
    <col min="10" max="10" width="6.28515625" customWidth="1"/>
    <col min="11" max="11" width="6.7109375" customWidth="1"/>
    <col min="12" max="12" width="6.5703125" customWidth="1"/>
    <col min="13" max="13" width="7" customWidth="1"/>
    <col min="15" max="15" width="8" customWidth="1"/>
    <col min="16" max="16" width="7.85546875" customWidth="1"/>
    <col min="17" max="17" width="6.28515625" customWidth="1"/>
    <col min="18" max="18" width="7.28515625" customWidth="1"/>
    <col min="19" max="20" width="6.5703125" customWidth="1"/>
    <col min="21" max="21" width="7.7109375" customWidth="1"/>
    <col min="22" max="22" width="10" customWidth="1"/>
    <col min="23" max="23" width="6.28515625" customWidth="1"/>
    <col min="24" max="24" width="6.7109375" customWidth="1"/>
    <col min="25" max="25" width="8.7109375" customWidth="1"/>
    <col min="26" max="26" width="8.5703125" customWidth="1"/>
    <col min="27" max="27" width="6.85546875" customWidth="1"/>
    <col min="28" max="28" width="8.28515625" customWidth="1"/>
  </cols>
  <sheetData>
    <row r="1" spans="1:28" ht="33.75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</row>
    <row r="2" spans="1:28" ht="22.5" customHeight="1" thickBot="1">
      <c r="A2" s="277" t="s">
        <v>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</row>
    <row r="3" spans="1:28" ht="25.5" customHeight="1" thickBot="1">
      <c r="A3" s="278" t="s">
        <v>2</v>
      </c>
      <c r="B3" s="278" t="s">
        <v>3</v>
      </c>
      <c r="C3" s="279" t="s">
        <v>4</v>
      </c>
      <c r="D3" s="280" t="s">
        <v>5</v>
      </c>
      <c r="E3" s="281" t="s">
        <v>6</v>
      </c>
      <c r="F3" s="281"/>
      <c r="G3" s="281"/>
      <c r="H3" s="281"/>
      <c r="I3" s="281"/>
      <c r="J3" s="281"/>
      <c r="K3" s="281"/>
      <c r="L3" s="281"/>
      <c r="M3" s="281"/>
      <c r="N3" s="282" t="s">
        <v>7</v>
      </c>
      <c r="O3" s="283" t="s">
        <v>8</v>
      </c>
      <c r="P3" s="283"/>
      <c r="Q3" s="283"/>
      <c r="R3" s="283"/>
      <c r="S3" s="283"/>
      <c r="T3" s="283"/>
      <c r="U3" s="282" t="s">
        <v>9</v>
      </c>
      <c r="V3" s="295" t="s">
        <v>10</v>
      </c>
      <c r="Y3" s="1" t="s">
        <v>11</v>
      </c>
      <c r="Z3" s="1"/>
      <c r="AA3" s="2"/>
      <c r="AB3" s="284" t="s">
        <v>12</v>
      </c>
    </row>
    <row r="4" spans="1:28" ht="15.75" customHeight="1" thickBot="1">
      <c r="A4" s="278"/>
      <c r="B4" s="278"/>
      <c r="C4" s="279"/>
      <c r="D4" s="280"/>
      <c r="E4" s="284" t="s">
        <v>13</v>
      </c>
      <c r="F4" s="278" t="s">
        <v>14</v>
      </c>
      <c r="G4" s="278" t="s">
        <v>15</v>
      </c>
      <c r="H4" s="3" t="s">
        <v>16</v>
      </c>
      <c r="I4" s="4"/>
      <c r="J4" s="278" t="s">
        <v>17</v>
      </c>
      <c r="K4" s="278" t="s">
        <v>18</v>
      </c>
      <c r="L4" s="278" t="s">
        <v>19</v>
      </c>
      <c r="M4" s="278" t="s">
        <v>20</v>
      </c>
      <c r="N4" s="282"/>
      <c r="O4" s="282" t="s">
        <v>21</v>
      </c>
      <c r="P4" s="282" t="s">
        <v>22</v>
      </c>
      <c r="Q4" s="282" t="s">
        <v>23</v>
      </c>
      <c r="R4" s="282" t="s">
        <v>24</v>
      </c>
      <c r="S4" s="282" t="s">
        <v>25</v>
      </c>
      <c r="T4" s="282" t="s">
        <v>26</v>
      </c>
      <c r="U4" s="282"/>
      <c r="V4" s="295"/>
      <c r="W4" s="287" t="s">
        <v>27</v>
      </c>
      <c r="X4" s="287" t="s">
        <v>28</v>
      </c>
      <c r="Y4" s="288" t="s">
        <v>29</v>
      </c>
      <c r="Z4" s="290" t="s">
        <v>30</v>
      </c>
      <c r="AA4" s="292" t="s">
        <v>31</v>
      </c>
      <c r="AB4" s="284"/>
    </row>
    <row r="5" spans="1:28" ht="81" customHeight="1">
      <c r="A5" s="278"/>
      <c r="B5" s="278"/>
      <c r="C5" s="279"/>
      <c r="D5" s="280"/>
      <c r="E5" s="284"/>
      <c r="F5" s="278"/>
      <c r="G5" s="278"/>
      <c r="H5" s="5" t="s">
        <v>32</v>
      </c>
      <c r="I5" s="5" t="s">
        <v>33</v>
      </c>
      <c r="J5" s="278"/>
      <c r="K5" s="278"/>
      <c r="L5" s="278"/>
      <c r="M5" s="278"/>
      <c r="N5" s="282"/>
      <c r="O5" s="282"/>
      <c r="P5" s="282"/>
      <c r="Q5" s="282"/>
      <c r="R5" s="282"/>
      <c r="S5" s="282"/>
      <c r="T5" s="282"/>
      <c r="U5" s="282"/>
      <c r="V5" s="295"/>
      <c r="W5" s="287"/>
      <c r="X5" s="287"/>
      <c r="Y5" s="289"/>
      <c r="Z5" s="291"/>
      <c r="AA5" s="292"/>
      <c r="AB5" s="284"/>
    </row>
    <row r="6" spans="1:28" ht="22.5" customHeight="1">
      <c r="A6" s="6">
        <v>1</v>
      </c>
      <c r="B6" s="7" t="s">
        <v>34</v>
      </c>
      <c r="C6" s="8">
        <f>[1]апр!C6</f>
        <v>33059.5</v>
      </c>
      <c r="D6" s="385">
        <v>143</v>
      </c>
      <c r="E6" s="385">
        <v>103</v>
      </c>
      <c r="F6" s="385">
        <v>0</v>
      </c>
      <c r="G6" s="385">
        <v>0</v>
      </c>
      <c r="H6" s="385">
        <v>0</v>
      </c>
      <c r="I6" s="385">
        <v>1</v>
      </c>
      <c r="J6" s="386">
        <v>21</v>
      </c>
      <c r="K6" s="386">
        <v>82</v>
      </c>
      <c r="L6" s="386">
        <v>51</v>
      </c>
      <c r="M6" s="386">
        <v>52</v>
      </c>
      <c r="N6" s="387">
        <v>13.158275231022852</v>
      </c>
      <c r="O6" s="54">
        <v>9.4776388027647105</v>
      </c>
      <c r="P6" s="54">
        <v>3.5650426921145151</v>
      </c>
      <c r="Q6" s="56">
        <v>0</v>
      </c>
      <c r="R6" s="55">
        <v>6.9444444444444446</v>
      </c>
      <c r="S6" s="55">
        <v>6.9444444444444446</v>
      </c>
      <c r="T6" s="55"/>
      <c r="U6" s="58">
        <v>3.6806364282581416</v>
      </c>
      <c r="V6" s="388">
        <v>17919</v>
      </c>
      <c r="W6" s="385">
        <v>0</v>
      </c>
      <c r="X6" s="385">
        <v>0</v>
      </c>
      <c r="Y6" s="14">
        <v>0</v>
      </c>
      <c r="Z6" s="15">
        <v>8074</v>
      </c>
      <c r="AA6" s="16"/>
      <c r="AB6" s="17">
        <v>20</v>
      </c>
    </row>
    <row r="7" spans="1:28" ht="22.5" customHeight="1">
      <c r="A7" s="6">
        <v>2</v>
      </c>
      <c r="B7" s="7" t="s">
        <v>35</v>
      </c>
      <c r="C7" s="8">
        <f>[1]апр!C7</f>
        <v>8395</v>
      </c>
      <c r="D7" s="385">
        <v>27</v>
      </c>
      <c r="E7" s="385">
        <v>31</v>
      </c>
      <c r="F7" s="385">
        <v>0</v>
      </c>
      <c r="G7" s="385">
        <v>0</v>
      </c>
      <c r="H7" s="385">
        <v>0</v>
      </c>
      <c r="I7" s="385">
        <v>0</v>
      </c>
      <c r="J7" s="386">
        <v>6</v>
      </c>
      <c r="K7" s="386">
        <v>25</v>
      </c>
      <c r="L7" s="386">
        <v>11</v>
      </c>
      <c r="M7" s="386">
        <v>20</v>
      </c>
      <c r="N7" s="387">
        <v>9.7836807623585464</v>
      </c>
      <c r="O7" s="54">
        <v>11.233114949374627</v>
      </c>
      <c r="P7" s="54">
        <v>4.0425249169435213</v>
      </c>
      <c r="Q7" s="56">
        <v>0</v>
      </c>
      <c r="R7" s="55">
        <v>0</v>
      </c>
      <c r="S7" s="55">
        <v>0</v>
      </c>
      <c r="T7" s="55"/>
      <c r="U7" s="58">
        <v>-1.449434187016081</v>
      </c>
      <c r="V7" s="388">
        <v>4515</v>
      </c>
      <c r="W7" s="385">
        <v>0</v>
      </c>
      <c r="X7" s="385">
        <v>0</v>
      </c>
      <c r="Y7" s="14">
        <v>0</v>
      </c>
      <c r="Z7" s="15">
        <v>2454</v>
      </c>
      <c r="AA7" s="16"/>
      <c r="AB7" s="17">
        <v>-2</v>
      </c>
    </row>
    <row r="8" spans="1:28" ht="22.5" customHeight="1">
      <c r="A8" s="6">
        <v>3</v>
      </c>
      <c r="B8" s="7" t="s">
        <v>36</v>
      </c>
      <c r="C8" s="8">
        <f>[1]апр!C8</f>
        <v>12325</v>
      </c>
      <c r="D8" s="385">
        <v>46</v>
      </c>
      <c r="E8" s="385">
        <v>54</v>
      </c>
      <c r="F8" s="385">
        <v>1</v>
      </c>
      <c r="G8" s="385">
        <v>0</v>
      </c>
      <c r="H8" s="385">
        <v>1</v>
      </c>
      <c r="I8" s="385">
        <v>1</v>
      </c>
      <c r="J8" s="386">
        <v>9</v>
      </c>
      <c r="K8" s="386">
        <v>44</v>
      </c>
      <c r="L8" s="386">
        <v>24</v>
      </c>
      <c r="M8" s="386">
        <v>30</v>
      </c>
      <c r="N8" s="387">
        <v>11.353509127789046</v>
      </c>
      <c r="O8" s="54">
        <v>13.328032454361052</v>
      </c>
      <c r="P8" s="54">
        <v>4.4358392741412827</v>
      </c>
      <c r="Q8" s="56">
        <v>21.739130434782609</v>
      </c>
      <c r="R8" s="55">
        <v>42.553191489361701</v>
      </c>
      <c r="S8" s="55">
        <v>21.276595744680851</v>
      </c>
      <c r="T8" s="55"/>
      <c r="U8" s="58">
        <v>-1.9745233265720064</v>
      </c>
      <c r="V8" s="388">
        <v>6172</v>
      </c>
      <c r="W8" s="385">
        <v>0</v>
      </c>
      <c r="X8" s="385">
        <v>1</v>
      </c>
      <c r="Y8" s="14">
        <v>8.0604133545310006</v>
      </c>
      <c r="Z8" s="15">
        <v>3774</v>
      </c>
      <c r="AA8" s="16">
        <v>1</v>
      </c>
      <c r="AB8" s="17">
        <v>-4</v>
      </c>
    </row>
    <row r="9" spans="1:28" ht="22.5" customHeight="1">
      <c r="A9" s="6">
        <v>4</v>
      </c>
      <c r="B9" s="7" t="s">
        <v>37</v>
      </c>
      <c r="C9" s="8">
        <f>[1]апр!C9</f>
        <v>13772</v>
      </c>
      <c r="D9" s="385">
        <v>58</v>
      </c>
      <c r="E9" s="385">
        <v>67</v>
      </c>
      <c r="F9" s="385">
        <v>0</v>
      </c>
      <c r="G9" s="385">
        <v>1</v>
      </c>
      <c r="H9" s="385">
        <v>0</v>
      </c>
      <c r="I9" s="385">
        <v>2</v>
      </c>
      <c r="J9" s="386">
        <v>18</v>
      </c>
      <c r="K9" s="386">
        <v>48</v>
      </c>
      <c r="L9" s="386">
        <v>31</v>
      </c>
      <c r="M9" s="386">
        <v>36</v>
      </c>
      <c r="N9" s="387">
        <v>12.811211153064189</v>
      </c>
      <c r="O9" s="54">
        <v>14.799157711298285</v>
      </c>
      <c r="P9" s="54">
        <v>7.8842332613390926</v>
      </c>
      <c r="Q9" s="56">
        <v>0</v>
      </c>
      <c r="R9" s="55">
        <v>33.333333333333336</v>
      </c>
      <c r="S9" s="55">
        <v>33.333333333333336</v>
      </c>
      <c r="T9" s="55"/>
      <c r="U9" s="58">
        <v>-1.9879465582340963</v>
      </c>
      <c r="V9" s="388">
        <v>6945</v>
      </c>
      <c r="W9" s="385">
        <v>1</v>
      </c>
      <c r="X9" s="385">
        <v>2</v>
      </c>
      <c r="Y9" s="14">
        <v>13.702702702702702</v>
      </c>
      <c r="Z9" s="15">
        <v>4440</v>
      </c>
      <c r="AA9" s="16"/>
      <c r="AB9" s="17">
        <v>-4.5</v>
      </c>
    </row>
    <row r="10" spans="1:28" ht="22.5" customHeight="1">
      <c r="A10" s="6">
        <v>5</v>
      </c>
      <c r="B10" s="7" t="s">
        <v>38</v>
      </c>
      <c r="C10" s="8">
        <f>[1]апр!C10</f>
        <v>14334.5</v>
      </c>
      <c r="D10" s="385">
        <v>70</v>
      </c>
      <c r="E10" s="385">
        <v>53</v>
      </c>
      <c r="F10" s="385">
        <v>1</v>
      </c>
      <c r="G10" s="385">
        <v>1</v>
      </c>
      <c r="H10" s="385"/>
      <c r="I10" s="385">
        <v>0</v>
      </c>
      <c r="J10" s="386">
        <v>15</v>
      </c>
      <c r="K10" s="386">
        <v>36</v>
      </c>
      <c r="L10" s="386">
        <v>32</v>
      </c>
      <c r="M10" s="386">
        <v>21</v>
      </c>
      <c r="N10" s="387">
        <v>14.855069936167984</v>
      </c>
      <c r="O10" s="54">
        <v>11.247410094527188</v>
      </c>
      <c r="P10" s="54">
        <v>6.2327550881027181</v>
      </c>
      <c r="Q10" s="56">
        <v>14.285714285714286</v>
      </c>
      <c r="R10" s="55">
        <v>0</v>
      </c>
      <c r="S10" s="55">
        <v>0</v>
      </c>
      <c r="T10" s="55"/>
      <c r="U10" s="58">
        <v>3.6076598416407961</v>
      </c>
      <c r="V10" s="388">
        <v>7321</v>
      </c>
      <c r="W10" s="385">
        <v>0</v>
      </c>
      <c r="X10" s="385">
        <v>2</v>
      </c>
      <c r="Y10" s="14">
        <v>13.383194016717992</v>
      </c>
      <c r="Z10" s="15">
        <v>4546</v>
      </c>
      <c r="AA10" s="16">
        <v>2</v>
      </c>
      <c r="AB10" s="17">
        <v>8.5</v>
      </c>
    </row>
    <row r="11" spans="1:28" ht="22.5" customHeight="1">
      <c r="A11" s="6">
        <v>6</v>
      </c>
      <c r="B11" s="7" t="s">
        <v>39</v>
      </c>
      <c r="C11" s="8">
        <f>[1]апр!C11</f>
        <v>11489.5</v>
      </c>
      <c r="D11" s="385">
        <v>84</v>
      </c>
      <c r="E11" s="385">
        <v>29</v>
      </c>
      <c r="F11" s="385">
        <v>2</v>
      </c>
      <c r="G11" s="385">
        <v>1</v>
      </c>
      <c r="H11" s="385">
        <v>0</v>
      </c>
      <c r="I11" s="385">
        <v>0</v>
      </c>
      <c r="J11" s="386">
        <v>7</v>
      </c>
      <c r="K11" s="386">
        <v>19</v>
      </c>
      <c r="L11" s="386">
        <v>14</v>
      </c>
      <c r="M11" s="386">
        <v>15</v>
      </c>
      <c r="N11" s="387">
        <v>22.240132294703859</v>
      </c>
      <c r="O11" s="54">
        <v>7.6781409112668086</v>
      </c>
      <c r="P11" s="54">
        <v>3.5770199899210477</v>
      </c>
      <c r="Q11" s="56">
        <v>23.80952380952381</v>
      </c>
      <c r="R11" s="55">
        <v>0</v>
      </c>
      <c r="S11" s="55">
        <v>0</v>
      </c>
      <c r="T11" s="55"/>
      <c r="U11" s="58">
        <v>14.56199138343705</v>
      </c>
      <c r="V11" s="388">
        <v>5953</v>
      </c>
      <c r="W11" s="385">
        <v>0</v>
      </c>
      <c r="X11" s="385">
        <v>3</v>
      </c>
      <c r="Y11" s="14">
        <v>21.36736127370639</v>
      </c>
      <c r="Z11" s="15">
        <v>4271</v>
      </c>
      <c r="AA11" s="16">
        <v>2</v>
      </c>
      <c r="AB11" s="17">
        <v>27.5</v>
      </c>
    </row>
    <row r="12" spans="1:28" ht="22.5" customHeight="1">
      <c r="A12" s="6">
        <v>7</v>
      </c>
      <c r="B12" s="7" t="s">
        <v>40</v>
      </c>
      <c r="C12" s="8">
        <f>[1]апр!C12</f>
        <v>19068</v>
      </c>
      <c r="D12" s="385">
        <v>128</v>
      </c>
      <c r="E12" s="385">
        <v>36</v>
      </c>
      <c r="F12" s="385">
        <v>1</v>
      </c>
      <c r="G12" s="385">
        <v>1</v>
      </c>
      <c r="H12" s="385">
        <v>0</v>
      </c>
      <c r="I12" s="385">
        <v>0</v>
      </c>
      <c r="J12" s="386">
        <v>9</v>
      </c>
      <c r="K12" s="386">
        <v>25</v>
      </c>
      <c r="L12" s="386">
        <v>15</v>
      </c>
      <c r="M12" s="386">
        <v>21</v>
      </c>
      <c r="N12" s="387">
        <v>20.420390182504718</v>
      </c>
      <c r="O12" s="54">
        <v>5.743234738829452</v>
      </c>
      <c r="P12" s="54">
        <v>2.7710526315789474</v>
      </c>
      <c r="Q12" s="56">
        <v>7.8125</v>
      </c>
      <c r="R12" s="55">
        <v>0</v>
      </c>
      <c r="S12" s="55">
        <v>0</v>
      </c>
      <c r="T12" s="55"/>
      <c r="U12" s="58">
        <v>14.677155443675266</v>
      </c>
      <c r="V12" s="388">
        <v>9880</v>
      </c>
      <c r="W12" s="385">
        <v>1</v>
      </c>
      <c r="X12" s="385">
        <v>3</v>
      </c>
      <c r="Y12" s="14">
        <v>12.028469750889679</v>
      </c>
      <c r="Z12" s="15">
        <v>7587</v>
      </c>
      <c r="AA12" s="16">
        <v>2</v>
      </c>
      <c r="AB12" s="17">
        <v>46</v>
      </c>
    </row>
    <row r="13" spans="1:28" ht="22.5" customHeight="1">
      <c r="A13" s="6">
        <v>8</v>
      </c>
      <c r="B13" s="7" t="s">
        <v>41</v>
      </c>
      <c r="C13" s="8">
        <f>[1]апр!C13</f>
        <v>14717</v>
      </c>
      <c r="D13" s="385">
        <v>84</v>
      </c>
      <c r="E13" s="385">
        <v>54</v>
      </c>
      <c r="F13" s="385">
        <v>1</v>
      </c>
      <c r="G13" s="385">
        <v>0</v>
      </c>
      <c r="H13" s="385">
        <v>0</v>
      </c>
      <c r="I13" s="385">
        <v>0</v>
      </c>
      <c r="J13" s="386">
        <v>16</v>
      </c>
      <c r="K13" s="386">
        <v>37</v>
      </c>
      <c r="L13" s="386">
        <v>28</v>
      </c>
      <c r="M13" s="386">
        <v>26</v>
      </c>
      <c r="N13" s="387">
        <v>17.362777740028537</v>
      </c>
      <c r="O13" s="54">
        <v>11.161785690018345</v>
      </c>
      <c r="P13" s="54">
        <v>6.5844155844155843</v>
      </c>
      <c r="Q13" s="56">
        <v>11.904761904761905</v>
      </c>
      <c r="R13" s="55">
        <v>0</v>
      </c>
      <c r="S13" s="55">
        <v>0</v>
      </c>
      <c r="T13" s="55"/>
      <c r="U13" s="58">
        <v>6.2009920500101927</v>
      </c>
      <c r="V13" s="388">
        <v>7392</v>
      </c>
      <c r="W13" s="385">
        <v>0</v>
      </c>
      <c r="X13" s="385">
        <v>1</v>
      </c>
      <c r="Y13" s="14">
        <v>5.7657316148597415</v>
      </c>
      <c r="Z13" s="15">
        <v>5276</v>
      </c>
      <c r="AA13" s="18">
        <v>1</v>
      </c>
      <c r="AB13" s="17">
        <v>15</v>
      </c>
    </row>
    <row r="14" spans="1:28" ht="22.5" customHeight="1">
      <c r="A14" s="6">
        <v>9</v>
      </c>
      <c r="B14" s="7" t="s">
        <v>42</v>
      </c>
      <c r="C14" s="8">
        <f>[1]апр!C14</f>
        <v>16404.5</v>
      </c>
      <c r="D14" s="385">
        <v>77</v>
      </c>
      <c r="E14" s="385">
        <v>76</v>
      </c>
      <c r="F14" s="385">
        <v>0</v>
      </c>
      <c r="G14" s="385">
        <v>1</v>
      </c>
      <c r="H14" s="385">
        <v>0</v>
      </c>
      <c r="I14" s="385">
        <v>1</v>
      </c>
      <c r="J14" s="386">
        <v>25</v>
      </c>
      <c r="K14" s="386">
        <v>50</v>
      </c>
      <c r="L14" s="386">
        <v>40</v>
      </c>
      <c r="M14" s="386">
        <v>36</v>
      </c>
      <c r="N14" s="387">
        <v>14.278643055259229</v>
      </c>
      <c r="O14" s="54">
        <v>14.093206132463653</v>
      </c>
      <c r="P14" s="54">
        <v>8.7625302454199794</v>
      </c>
      <c r="Q14" s="56">
        <v>0</v>
      </c>
      <c r="R14" s="55">
        <v>12.820512820512821</v>
      </c>
      <c r="S14" s="55">
        <v>12.820512820512821</v>
      </c>
      <c r="T14" s="55"/>
      <c r="U14" s="58">
        <v>0.18543692279557611</v>
      </c>
      <c r="V14" s="388">
        <v>8679</v>
      </c>
      <c r="W14" s="385">
        <v>0</v>
      </c>
      <c r="X14" s="385">
        <v>1</v>
      </c>
      <c r="Y14" s="14">
        <v>5.7396226415094338</v>
      </c>
      <c r="Z14" s="15">
        <v>5300</v>
      </c>
      <c r="AA14" s="16"/>
      <c r="AB14" s="17">
        <v>0.5</v>
      </c>
    </row>
    <row r="15" spans="1:28" ht="22.5" customHeight="1">
      <c r="A15" s="19">
        <v>10</v>
      </c>
      <c r="B15" s="20" t="s">
        <v>43</v>
      </c>
      <c r="C15" s="8">
        <f>[1]апр!C15</f>
        <v>10257</v>
      </c>
      <c r="D15" s="385">
        <v>63</v>
      </c>
      <c r="E15" s="385">
        <v>32</v>
      </c>
      <c r="F15" s="385">
        <v>0</v>
      </c>
      <c r="G15" s="385">
        <v>1</v>
      </c>
      <c r="H15" s="385">
        <v>0</v>
      </c>
      <c r="I15" s="385">
        <v>0</v>
      </c>
      <c r="J15" s="386">
        <v>11</v>
      </c>
      <c r="K15" s="386">
        <v>20</v>
      </c>
      <c r="L15" s="386">
        <v>21</v>
      </c>
      <c r="M15" s="386">
        <v>11</v>
      </c>
      <c r="N15" s="387">
        <v>18.684410646387832</v>
      </c>
      <c r="O15" s="54">
        <v>9.4904942965779462</v>
      </c>
      <c r="P15" s="54">
        <v>6.3591790193842641</v>
      </c>
      <c r="Q15" s="56">
        <v>0</v>
      </c>
      <c r="R15" s="55">
        <v>0</v>
      </c>
      <c r="S15" s="55">
        <v>0</v>
      </c>
      <c r="T15" s="55"/>
      <c r="U15" s="58">
        <v>9.1939163498098857</v>
      </c>
      <c r="V15" s="388">
        <v>5262</v>
      </c>
      <c r="W15" s="385">
        <v>0</v>
      </c>
      <c r="X15" s="385">
        <v>1</v>
      </c>
      <c r="Y15" s="14">
        <v>10.361035422343324</v>
      </c>
      <c r="Z15" s="15">
        <v>2936</v>
      </c>
      <c r="AA15" s="16">
        <v>1</v>
      </c>
      <c r="AB15" s="17">
        <v>15.5</v>
      </c>
    </row>
    <row r="16" spans="1:28" ht="23.45" customHeight="1">
      <c r="A16" s="21"/>
      <c r="B16" s="22" t="s">
        <v>44</v>
      </c>
      <c r="C16" s="23">
        <f>[1]апр!C16</f>
        <v>153822</v>
      </c>
      <c r="D16" s="24">
        <v>780</v>
      </c>
      <c r="E16" s="24">
        <v>535</v>
      </c>
      <c r="F16" s="24">
        <v>6</v>
      </c>
      <c r="G16" s="24">
        <v>6</v>
      </c>
      <c r="H16" s="24">
        <v>1</v>
      </c>
      <c r="I16" s="24">
        <v>5</v>
      </c>
      <c r="J16" s="24">
        <v>137</v>
      </c>
      <c r="K16" s="24">
        <v>386</v>
      </c>
      <c r="L16" s="24">
        <v>267</v>
      </c>
      <c r="M16" s="25">
        <v>268</v>
      </c>
      <c r="N16" s="26">
        <v>15.425361781799742</v>
      </c>
      <c r="O16" s="26">
        <v>10.580216093926746</v>
      </c>
      <c r="P16" s="26">
        <v>5.2069516979434765</v>
      </c>
      <c r="Q16" s="27">
        <v>7.6923076923076925</v>
      </c>
      <c r="R16" s="28">
        <v>7.6433121019108281</v>
      </c>
      <c r="S16" s="29">
        <v>6.369426751592357</v>
      </c>
      <c r="T16" s="29"/>
      <c r="U16" s="30">
        <v>4.8451456878729964</v>
      </c>
      <c r="V16" s="31">
        <v>80038</v>
      </c>
      <c r="W16" s="24">
        <v>2</v>
      </c>
      <c r="X16" s="24">
        <v>14</v>
      </c>
      <c r="Y16" s="32">
        <v>8.7525175716223433</v>
      </c>
      <c r="Z16" s="33">
        <v>48658</v>
      </c>
      <c r="AA16" s="24">
        <v>9</v>
      </c>
      <c r="AB16" s="34">
        <v>122.5</v>
      </c>
    </row>
    <row r="17" spans="1:31" ht="30" customHeight="1">
      <c r="A17" s="19">
        <v>11</v>
      </c>
      <c r="B17" s="20" t="s">
        <v>45</v>
      </c>
      <c r="C17" s="8">
        <f>[1]апр!C17</f>
        <v>63354.5</v>
      </c>
      <c r="D17" s="385">
        <v>283</v>
      </c>
      <c r="E17" s="385">
        <v>189</v>
      </c>
      <c r="F17" s="385">
        <v>5</v>
      </c>
      <c r="G17" s="385">
        <v>0</v>
      </c>
      <c r="H17" s="385">
        <v>2</v>
      </c>
      <c r="I17" s="385">
        <v>0</v>
      </c>
      <c r="J17" s="386">
        <v>40</v>
      </c>
      <c r="K17" s="386">
        <v>144</v>
      </c>
      <c r="L17" s="386">
        <v>85</v>
      </c>
      <c r="M17" s="386">
        <v>104</v>
      </c>
      <c r="N17" s="387">
        <v>13.588395457307691</v>
      </c>
      <c r="O17" s="54">
        <v>9.1</v>
      </c>
      <c r="P17" s="54">
        <v>3.2496528148702057</v>
      </c>
      <c r="Q17" s="56">
        <v>17.667844522968199</v>
      </c>
      <c r="R17" s="55">
        <v>7.1</v>
      </c>
      <c r="S17" s="55">
        <v>0</v>
      </c>
      <c r="T17" s="55"/>
      <c r="U17" s="58">
        <v>4.5</v>
      </c>
      <c r="V17" s="389">
        <v>37444</v>
      </c>
      <c r="W17" s="385">
        <v>0</v>
      </c>
      <c r="X17" s="385">
        <v>5</v>
      </c>
      <c r="Y17" s="82">
        <v>9.1176117971466244</v>
      </c>
      <c r="Z17" s="390">
        <v>16682</v>
      </c>
      <c r="AA17" s="391">
        <v>5</v>
      </c>
      <c r="AB17" s="392">
        <v>47.5</v>
      </c>
    </row>
    <row r="18" spans="1:31" ht="31.5" customHeight="1">
      <c r="A18" s="293" t="s">
        <v>46</v>
      </c>
      <c r="B18" s="294"/>
      <c r="C18" s="23">
        <f>[1]апр!C18</f>
        <v>217176.5</v>
      </c>
      <c r="D18" s="35">
        <v>1063</v>
      </c>
      <c r="E18" s="35">
        <v>724</v>
      </c>
      <c r="F18" s="35">
        <v>11</v>
      </c>
      <c r="G18" s="35">
        <v>6</v>
      </c>
      <c r="H18" s="35">
        <v>3</v>
      </c>
      <c r="I18" s="35">
        <v>5</v>
      </c>
      <c r="J18" s="35">
        <v>177</v>
      </c>
      <c r="K18" s="35">
        <v>530</v>
      </c>
      <c r="L18" s="35">
        <v>352</v>
      </c>
      <c r="M18" s="35">
        <v>372</v>
      </c>
      <c r="N18" s="36">
        <v>14.889483899040641</v>
      </c>
      <c r="O18" s="26">
        <v>10.127090177804687</v>
      </c>
      <c r="P18" s="26">
        <v>4.5831191161199163</v>
      </c>
      <c r="Q18" s="37">
        <v>8.6999999999999993</v>
      </c>
      <c r="R18" s="38">
        <v>7.5</v>
      </c>
      <c r="S18" s="38">
        <v>4.6816479400749067</v>
      </c>
      <c r="T18" s="38"/>
      <c r="U18" s="39">
        <v>4.7623937212359539</v>
      </c>
      <c r="V18" s="31">
        <v>117482</v>
      </c>
      <c r="W18" s="40">
        <v>2</v>
      </c>
      <c r="X18" s="35">
        <v>19</v>
      </c>
      <c r="Y18" s="32">
        <v>8.8457300275482087</v>
      </c>
      <c r="Z18" s="41">
        <v>65340</v>
      </c>
      <c r="AA18" s="42">
        <v>14</v>
      </c>
      <c r="AB18" s="43">
        <v>170</v>
      </c>
    </row>
    <row r="19" spans="1:31" ht="24" customHeight="1">
      <c r="A19" s="285" t="s">
        <v>47</v>
      </c>
      <c r="B19" s="286"/>
      <c r="C19" s="8">
        <v>215433</v>
      </c>
      <c r="D19" s="8">
        <v>1278</v>
      </c>
      <c r="E19" s="8">
        <v>734</v>
      </c>
      <c r="F19" s="8">
        <v>11</v>
      </c>
      <c r="G19" s="8">
        <v>4</v>
      </c>
      <c r="H19" s="8">
        <v>3</v>
      </c>
      <c r="I19" s="8">
        <v>8</v>
      </c>
      <c r="J19" s="8">
        <v>207</v>
      </c>
      <c r="K19" s="8">
        <v>512</v>
      </c>
      <c r="L19" s="8">
        <v>368</v>
      </c>
      <c r="M19" s="8">
        <v>366</v>
      </c>
      <c r="N19" s="9">
        <v>17.945022350336298</v>
      </c>
      <c r="O19" s="9">
        <v>10.306452586186889</v>
      </c>
      <c r="P19" s="9">
        <v>5.2731414423821867</v>
      </c>
      <c r="Q19" s="10">
        <v>8.3000000000000007</v>
      </c>
      <c r="R19" s="11">
        <v>8.5536547433903571</v>
      </c>
      <c r="S19" s="11">
        <v>6.2208398133748055</v>
      </c>
      <c r="T19" s="11"/>
      <c r="U19" s="12">
        <v>7.638569764149409</v>
      </c>
      <c r="V19" s="44">
        <v>118748</v>
      </c>
      <c r="W19" s="8">
        <v>2</v>
      </c>
      <c r="X19" s="8">
        <v>17</v>
      </c>
      <c r="Y19" s="45">
        <v>8.0251248439450684</v>
      </c>
      <c r="Z19" s="18">
        <v>64080</v>
      </c>
      <c r="AA19" s="46">
        <v>12</v>
      </c>
      <c r="AB19" s="47">
        <v>272</v>
      </c>
    </row>
    <row r="20" spans="1:31" ht="33.75" customHeight="1">
      <c r="A20" s="301" t="s">
        <v>48</v>
      </c>
      <c r="B20" s="301"/>
      <c r="C20" s="301"/>
      <c r="D20" s="48">
        <f t="shared" ref="D20:M20" si="0">D18-D19</f>
        <v>-215</v>
      </c>
      <c r="E20" s="48">
        <f t="shared" si="0"/>
        <v>-10</v>
      </c>
      <c r="F20" s="48">
        <f t="shared" si="0"/>
        <v>0</v>
      </c>
      <c r="G20" s="48">
        <f t="shared" si="0"/>
        <v>2</v>
      </c>
      <c r="H20" s="48">
        <f t="shared" si="0"/>
        <v>0</v>
      </c>
      <c r="I20" s="48">
        <f t="shared" si="0"/>
        <v>-3</v>
      </c>
      <c r="J20" s="48">
        <f t="shared" si="0"/>
        <v>-30</v>
      </c>
      <c r="K20" s="48">
        <f t="shared" si="0"/>
        <v>18</v>
      </c>
      <c r="L20" s="48">
        <f t="shared" si="0"/>
        <v>-16</v>
      </c>
      <c r="M20" s="48">
        <f t="shared" si="0"/>
        <v>6</v>
      </c>
      <c r="N20" s="49">
        <f>N18/N19-100%</f>
        <v>-0.17027220092809714</v>
      </c>
      <c r="O20" s="49">
        <f t="shared" ref="O20:U20" si="1">O18/O19-100%</f>
        <v>-1.7402923739501808E-2</v>
      </c>
      <c r="P20" s="49">
        <f t="shared" si="1"/>
        <v>-0.13085602459215406</v>
      </c>
      <c r="Q20" s="49">
        <f t="shared" si="1"/>
        <v>4.8192771084337283E-2</v>
      </c>
      <c r="R20" s="49">
        <f t="shared" si="1"/>
        <v>-0.12318181818181817</v>
      </c>
      <c r="S20" s="49">
        <f t="shared" si="1"/>
        <v>-0.24742509363295873</v>
      </c>
      <c r="T20" s="49"/>
      <c r="U20" s="49">
        <f t="shared" si="1"/>
        <v>-0.37653332125241523</v>
      </c>
      <c r="V20" s="48">
        <f>V18-V19</f>
        <v>-1266</v>
      </c>
      <c r="W20" s="48">
        <f>W18-W19</f>
        <v>0</v>
      </c>
      <c r="X20" s="48">
        <f>X18-X19</f>
        <v>2</v>
      </c>
      <c r="Y20" s="49">
        <f>(Y18/Y19)-100%</f>
        <v>0.10225450688437387</v>
      </c>
      <c r="Z20" s="48">
        <f>Z18-Z19</f>
        <v>1260</v>
      </c>
      <c r="AA20" s="48">
        <f>AA18-AA19</f>
        <v>2</v>
      </c>
      <c r="AB20" s="48">
        <f>AB18-AB19</f>
        <v>-102</v>
      </c>
    </row>
    <row r="21" spans="1:31" ht="26.25" customHeight="1">
      <c r="A21" s="285" t="s">
        <v>49</v>
      </c>
      <c r="B21" s="286"/>
      <c r="C21" s="50">
        <v>213963</v>
      </c>
      <c r="D21" s="51">
        <v>1315</v>
      </c>
      <c r="E21" s="51">
        <v>795</v>
      </c>
      <c r="F21" s="51">
        <v>11</v>
      </c>
      <c r="G21" s="51">
        <v>6</v>
      </c>
      <c r="H21" s="51">
        <v>2</v>
      </c>
      <c r="I21" s="51">
        <v>5</v>
      </c>
      <c r="J21" s="52">
        <v>229</v>
      </c>
      <c r="K21" s="52">
        <v>549</v>
      </c>
      <c r="L21" s="52">
        <v>415</v>
      </c>
      <c r="M21" s="53">
        <v>380</v>
      </c>
      <c r="N21" s="54">
        <v>18.695896019405222</v>
      </c>
      <c r="O21" s="54">
        <v>11.30284208017274</v>
      </c>
      <c r="P21" s="55">
        <v>5.8218879277924023</v>
      </c>
      <c r="Q21" s="56">
        <v>7.7</v>
      </c>
      <c r="R21" s="56">
        <v>5.3030303030303036</v>
      </c>
      <c r="S21" s="57">
        <v>3.7878787878787881</v>
      </c>
      <c r="T21" s="55">
        <v>0</v>
      </c>
      <c r="U21" s="58">
        <v>7.3930539392324821</v>
      </c>
      <c r="V21" s="59">
        <v>119655</v>
      </c>
      <c r="W21" s="60">
        <v>2</v>
      </c>
      <c r="X21" s="60">
        <v>19</v>
      </c>
      <c r="Y21" s="61">
        <v>9.2586422324031652</v>
      </c>
      <c r="Z21" s="62">
        <v>62426</v>
      </c>
      <c r="AA21" s="62">
        <v>15</v>
      </c>
      <c r="AB21" s="63"/>
      <c r="AC21" s="64"/>
      <c r="AD21" s="64"/>
      <c r="AE21" s="64"/>
    </row>
    <row r="22" spans="1:31" ht="21.75" customHeight="1" thickBot="1">
      <c r="A22" s="302" t="s">
        <v>50</v>
      </c>
      <c r="B22" s="303"/>
      <c r="C22" s="50">
        <v>212023.5</v>
      </c>
      <c r="D22" s="51">
        <v>1574</v>
      </c>
      <c r="E22" s="65">
        <v>817</v>
      </c>
      <c r="F22" s="51">
        <v>18</v>
      </c>
      <c r="G22" s="51">
        <v>9</v>
      </c>
      <c r="H22" s="51">
        <v>5</v>
      </c>
      <c r="I22" s="51">
        <v>7</v>
      </c>
      <c r="J22" s="52">
        <v>284</v>
      </c>
      <c r="K22" s="52">
        <v>506</v>
      </c>
      <c r="L22" s="52">
        <v>446</v>
      </c>
      <c r="M22" s="53">
        <v>371</v>
      </c>
      <c r="N22" s="54">
        <v>22.582911799871241</v>
      </c>
      <c r="O22" s="54">
        <v>11.721879885956037</v>
      </c>
      <c r="P22" s="56">
        <v>7.1228883080905936</v>
      </c>
      <c r="Q22" s="56">
        <v>11.9</v>
      </c>
      <c r="R22" s="56">
        <v>7.5901328273244779</v>
      </c>
      <c r="S22" s="57">
        <v>4.4275774826059457</v>
      </c>
      <c r="T22" s="56">
        <v>0</v>
      </c>
      <c r="U22" s="66">
        <v>10.861031913915204</v>
      </c>
      <c r="V22" s="67">
        <v>121289</v>
      </c>
      <c r="W22" s="68">
        <v>4</v>
      </c>
      <c r="X22" s="68">
        <v>31</v>
      </c>
      <c r="Y22" s="69"/>
      <c r="Z22" s="64"/>
      <c r="AA22" s="64"/>
      <c r="AB22" s="70"/>
      <c r="AC22" s="64"/>
      <c r="AD22" s="64"/>
      <c r="AE22" s="64"/>
    </row>
    <row r="23" spans="1:31" ht="37.5" customHeight="1" thickBot="1">
      <c r="A23" s="304" t="s">
        <v>51</v>
      </c>
      <c r="B23" s="305"/>
      <c r="C23" s="305"/>
      <c r="D23" s="306"/>
      <c r="E23" s="71">
        <v>1</v>
      </c>
      <c r="F23" s="72">
        <f>(F18/$E18)</f>
        <v>1.5193370165745856E-2</v>
      </c>
      <c r="G23" s="72">
        <f t="shared" ref="G23:M23" si="2">(G18/$E18)</f>
        <v>8.2872928176795577E-3</v>
      </c>
      <c r="H23" s="72">
        <f t="shared" si="2"/>
        <v>4.1436464088397788E-3</v>
      </c>
      <c r="I23" s="72">
        <f t="shared" si="2"/>
        <v>6.9060773480662981E-3</v>
      </c>
      <c r="J23" s="72">
        <f t="shared" si="2"/>
        <v>0.24447513812154695</v>
      </c>
      <c r="K23" s="72">
        <f t="shared" si="2"/>
        <v>0.73204419889502759</v>
      </c>
      <c r="L23" s="72">
        <f t="shared" si="2"/>
        <v>0.48618784530386738</v>
      </c>
      <c r="M23" s="72">
        <f t="shared" si="2"/>
        <v>0.51381215469613262</v>
      </c>
      <c r="N23" s="73"/>
      <c r="O23" s="73"/>
      <c r="P23" s="307" t="s">
        <v>52</v>
      </c>
      <c r="Q23" s="308"/>
      <c r="R23" s="308"/>
      <c r="S23" s="308"/>
      <c r="T23" s="308"/>
      <c r="U23" s="308"/>
      <c r="V23" s="308"/>
      <c r="W23" s="308"/>
      <c r="X23" s="308"/>
      <c r="Y23" s="308"/>
      <c r="Z23" s="309"/>
    </row>
    <row r="24" spans="1:31" ht="30">
      <c r="A24" t="s">
        <v>53</v>
      </c>
      <c r="V24" s="74" t="s">
        <v>54</v>
      </c>
      <c r="W24" s="75" t="s">
        <v>55</v>
      </c>
      <c r="X24" s="75" t="s">
        <v>56</v>
      </c>
      <c r="Y24" s="76" t="s">
        <v>57</v>
      </c>
      <c r="Z24" s="76" t="s">
        <v>58</v>
      </c>
    </row>
    <row r="25" spans="1:31" ht="27" customHeight="1">
      <c r="A25" t="s">
        <v>59</v>
      </c>
      <c r="P25" s="310" t="s">
        <v>60</v>
      </c>
      <c r="Q25" s="311"/>
      <c r="R25" s="311"/>
      <c r="S25" s="311"/>
      <c r="T25" s="311"/>
      <c r="U25" s="312"/>
      <c r="V25" s="77">
        <f>(F18+G18)*10000/V26*3.042</f>
        <v>8.9849885329070815</v>
      </c>
      <c r="W25" s="77">
        <f>W18*10000/W26*3.042</f>
        <v>7.816032887975334</v>
      </c>
      <c r="X25" s="77">
        <f>X18*10000/X26*3.042</f>
        <v>8.8457300275482087</v>
      </c>
      <c r="Y25" s="77">
        <f>G18*10000/Y26*3.042</f>
        <v>3.4073852817085464</v>
      </c>
      <c r="Z25" s="14">
        <f>AA18*10000/Z26*3.042</f>
        <v>19.380204778156994</v>
      </c>
    </row>
    <row r="26" spans="1:31" ht="20.25" customHeight="1">
      <c r="B26" t="s">
        <v>61</v>
      </c>
      <c r="P26" s="296" t="s">
        <v>62</v>
      </c>
      <c r="Q26" s="297"/>
      <c r="R26" s="297"/>
      <c r="S26" s="297"/>
      <c r="T26" s="297"/>
      <c r="U26" s="297"/>
      <c r="V26" s="78">
        <v>57556</v>
      </c>
      <c r="W26" s="78">
        <v>7784</v>
      </c>
      <c r="X26" s="79">
        <v>65340</v>
      </c>
      <c r="Y26" s="78">
        <v>53566</v>
      </c>
      <c r="Z26" s="80">
        <v>21975</v>
      </c>
    </row>
    <row r="27" spans="1:31" ht="24.75" customHeight="1">
      <c r="P27" s="298" t="s">
        <v>63</v>
      </c>
      <c r="Q27" s="299"/>
      <c r="R27" s="299"/>
      <c r="S27" s="299"/>
      <c r="T27" s="299"/>
      <c r="U27" s="300"/>
      <c r="V27" s="81">
        <v>8</v>
      </c>
      <c r="W27" s="81">
        <v>8</v>
      </c>
      <c r="X27" s="81">
        <v>8</v>
      </c>
      <c r="Y27" s="81">
        <v>2.2999999999999998</v>
      </c>
      <c r="Z27" s="82">
        <v>16.399999999999999</v>
      </c>
    </row>
    <row r="28" spans="1:31" ht="20.25" customHeight="1">
      <c r="P28" s="296" t="s">
        <v>64</v>
      </c>
      <c r="Q28" s="297"/>
      <c r="R28" s="297"/>
      <c r="S28" s="297"/>
      <c r="T28" s="297"/>
      <c r="U28" s="297"/>
      <c r="V28" s="83">
        <f>(V25/V27)-100%</f>
        <v>0.12312356661338519</v>
      </c>
      <c r="W28" s="83">
        <f>(W25/W27)-100%</f>
        <v>-2.2995889003083247E-2</v>
      </c>
      <c r="X28" s="83">
        <f>(X25/X27)-100%</f>
        <v>0.10571625344352609</v>
      </c>
      <c r="Y28" s="83">
        <f>(Y25/Y27)-100%</f>
        <v>0.48147186161241162</v>
      </c>
      <c r="Z28" s="83">
        <f>(Z25/Z27)-100%</f>
        <v>0.18171980354615824</v>
      </c>
    </row>
    <row r="29" spans="1:31" ht="25.5" customHeight="1">
      <c r="P29" s="298" t="s">
        <v>65</v>
      </c>
      <c r="Q29" s="299"/>
      <c r="R29" s="299"/>
      <c r="S29" s="299"/>
      <c r="T29" s="299"/>
      <c r="U29" s="300"/>
      <c r="V29" s="81">
        <v>9.4</v>
      </c>
      <c r="W29" s="81">
        <v>7.9</v>
      </c>
      <c r="X29" s="81">
        <v>9.25</v>
      </c>
      <c r="Y29" s="81">
        <v>3.75</v>
      </c>
      <c r="Z29" s="84" t="s">
        <v>66</v>
      </c>
    </row>
  </sheetData>
  <sheetProtection selectLockedCells="1" selectUnlockedCells="1"/>
  <mergeCells count="42">
    <mergeCell ref="P26:U26"/>
    <mergeCell ref="P27:U27"/>
    <mergeCell ref="P28:U28"/>
    <mergeCell ref="P29:U29"/>
    <mergeCell ref="A20:C20"/>
    <mergeCell ref="A21:B21"/>
    <mergeCell ref="A22:B22"/>
    <mergeCell ref="A23:D23"/>
    <mergeCell ref="P23:Z23"/>
    <mergeCell ref="P25:U25"/>
    <mergeCell ref="A19:B19"/>
    <mergeCell ref="P4:P5"/>
    <mergeCell ref="Q4:Q5"/>
    <mergeCell ref="R4:R5"/>
    <mergeCell ref="S4:S5"/>
    <mergeCell ref="A18:B18"/>
    <mergeCell ref="AB3:AB5"/>
    <mergeCell ref="E4:E5"/>
    <mergeCell ref="F4:F5"/>
    <mergeCell ref="G4:G5"/>
    <mergeCell ref="J4:J5"/>
    <mergeCell ref="K4:K5"/>
    <mergeCell ref="L4:L5"/>
    <mergeCell ref="M4:M5"/>
    <mergeCell ref="O4:O5"/>
    <mergeCell ref="X4:X5"/>
    <mergeCell ref="Y4:Y5"/>
    <mergeCell ref="Z4:Z5"/>
    <mergeCell ref="AA4:AA5"/>
    <mergeCell ref="T4:T5"/>
    <mergeCell ref="W4:W5"/>
    <mergeCell ref="V3:V5"/>
    <mergeCell ref="A1:U1"/>
    <mergeCell ref="A2:U2"/>
    <mergeCell ref="A3:A5"/>
    <mergeCell ref="B3:B5"/>
    <mergeCell ref="C3:C5"/>
    <mergeCell ref="D3:D5"/>
    <mergeCell ref="E3:M3"/>
    <mergeCell ref="N3:N5"/>
    <mergeCell ref="O3:T3"/>
    <mergeCell ref="U3:U5"/>
  </mergeCells>
  <dataValidations count="1">
    <dataValidation operator="equal" allowBlank="1" showErrorMessage="1" sqref="Y25 AA4:AA5 A20:B20 A23:B23 V21:V22 AB6:AB19 V3:V17 V19 Y29 Y27 W26:X26">
      <formula1>0</formula1>
      <formula2>0</formula2>
    </dataValidation>
  </dataValidations>
  <pageMargins left="0.59055118110236227" right="0" top="0.19685039370078741" bottom="0.19685039370078741" header="0.51181102362204722" footer="0.51181102362204722"/>
  <pageSetup paperSize="9" scale="6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0"/>
  <sheetViews>
    <sheetView showZeros="0" tabSelected="1" topLeftCell="A7" workbookViewId="0">
      <selection activeCell="R13" sqref="R13"/>
    </sheetView>
  </sheetViews>
  <sheetFormatPr defaultRowHeight="12.75"/>
  <cols>
    <col min="1" max="1" width="3.42578125" customWidth="1"/>
    <col min="2" max="2" width="16.7109375" customWidth="1"/>
    <col min="3" max="3" width="11" customWidth="1"/>
    <col min="5" max="6" width="7.7109375" customWidth="1"/>
    <col min="7" max="7" width="6.85546875" customWidth="1"/>
    <col min="8" max="8" width="7.7109375" customWidth="1"/>
    <col min="9" max="9" width="6.28515625" customWidth="1"/>
    <col min="10" max="16" width="7.7109375" customWidth="1"/>
    <col min="17" max="17" width="6.140625" customWidth="1"/>
    <col min="18" max="22" width="7.7109375" customWidth="1"/>
  </cols>
  <sheetData>
    <row r="2" spans="1:22" ht="27">
      <c r="A2" s="277" t="s">
        <v>67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85"/>
      <c r="V2" s="85"/>
    </row>
    <row r="3" spans="1:22" ht="21" thickBot="1">
      <c r="A3" s="86"/>
      <c r="B3" s="313" t="s">
        <v>68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86"/>
      <c r="O3" s="86"/>
      <c r="P3" s="86"/>
      <c r="Q3" s="86"/>
      <c r="R3" s="86"/>
      <c r="S3" s="86"/>
      <c r="T3" s="86"/>
      <c r="U3" s="87"/>
      <c r="V3" s="88"/>
    </row>
    <row r="4" spans="1:22" ht="167.25" thickBot="1">
      <c r="A4" s="315" t="s">
        <v>69</v>
      </c>
      <c r="B4" s="316" t="s">
        <v>70</v>
      </c>
      <c r="C4" s="317" t="s">
        <v>71</v>
      </c>
      <c r="D4" s="318" t="s">
        <v>72</v>
      </c>
      <c r="E4" s="89" t="s">
        <v>73</v>
      </c>
      <c r="F4" s="90" t="s">
        <v>74</v>
      </c>
      <c r="G4" s="90" t="s">
        <v>75</v>
      </c>
      <c r="H4" s="90" t="s">
        <v>76</v>
      </c>
      <c r="I4" s="91" t="s">
        <v>77</v>
      </c>
      <c r="J4" s="90" t="s">
        <v>78</v>
      </c>
      <c r="K4" s="92" t="s">
        <v>79</v>
      </c>
      <c r="L4" s="90" t="s">
        <v>80</v>
      </c>
      <c r="M4" s="90" t="s">
        <v>81</v>
      </c>
      <c r="N4" s="90" t="s">
        <v>82</v>
      </c>
      <c r="O4" s="90" t="s">
        <v>83</v>
      </c>
      <c r="P4" s="90" t="s">
        <v>84</v>
      </c>
      <c r="Q4" s="90" t="s">
        <v>85</v>
      </c>
      <c r="R4" s="90" t="s">
        <v>86</v>
      </c>
      <c r="S4" s="90" t="s">
        <v>87</v>
      </c>
      <c r="T4" s="90" t="s">
        <v>88</v>
      </c>
      <c r="U4" s="93" t="s">
        <v>89</v>
      </c>
      <c r="V4" s="94" t="s">
        <v>90</v>
      </c>
    </row>
    <row r="5" spans="1:22" ht="26.25" thickBot="1">
      <c r="A5" s="315"/>
      <c r="B5" s="316"/>
      <c r="C5" s="317"/>
      <c r="D5" s="317"/>
      <c r="E5" s="95" t="s">
        <v>91</v>
      </c>
      <c r="F5" s="96" t="s">
        <v>92</v>
      </c>
      <c r="G5" s="96" t="s">
        <v>93</v>
      </c>
      <c r="H5" s="96" t="s">
        <v>94</v>
      </c>
      <c r="I5" s="96" t="s">
        <v>95</v>
      </c>
      <c r="J5" s="96" t="s">
        <v>96</v>
      </c>
      <c r="K5" s="97" t="s">
        <v>97</v>
      </c>
      <c r="L5" s="96" t="s">
        <v>98</v>
      </c>
      <c r="M5" s="96" t="s">
        <v>99</v>
      </c>
      <c r="N5" s="96" t="s">
        <v>100</v>
      </c>
      <c r="O5" s="96" t="s">
        <v>101</v>
      </c>
      <c r="P5" s="96" t="s">
        <v>102</v>
      </c>
      <c r="Q5" s="96" t="s">
        <v>103</v>
      </c>
      <c r="R5" s="96" t="s">
        <v>104</v>
      </c>
      <c r="S5" s="96" t="s">
        <v>105</v>
      </c>
      <c r="T5" s="96" t="s">
        <v>106</v>
      </c>
      <c r="U5" s="98" t="s">
        <v>107</v>
      </c>
      <c r="V5" s="99" t="s">
        <v>108</v>
      </c>
    </row>
    <row r="6" spans="1:22" ht="15.75">
      <c r="A6" s="6">
        <v>1</v>
      </c>
      <c r="B6" s="7" t="s">
        <v>34</v>
      </c>
      <c r="C6" s="100">
        <v>33059.5</v>
      </c>
      <c r="D6" s="101">
        <f t="shared" ref="D6:D15" si="0">SUM(E6:U6)</f>
        <v>103</v>
      </c>
      <c r="E6" s="102"/>
      <c r="F6" s="102">
        <v>20</v>
      </c>
      <c r="G6" s="102"/>
      <c r="H6" s="102">
        <v>1</v>
      </c>
      <c r="I6" s="102"/>
      <c r="J6" s="102"/>
      <c r="K6" s="103">
        <v>60</v>
      </c>
      <c r="L6" s="102">
        <v>7</v>
      </c>
      <c r="M6" s="102">
        <v>2</v>
      </c>
      <c r="N6" s="102"/>
      <c r="O6" s="102">
        <v>1</v>
      </c>
      <c r="P6" s="102">
        <v>1</v>
      </c>
      <c r="Q6" s="102"/>
      <c r="R6" s="102"/>
      <c r="S6" s="102"/>
      <c r="T6" s="102"/>
      <c r="U6" s="102">
        <v>11</v>
      </c>
      <c r="V6" s="102"/>
    </row>
    <row r="7" spans="1:22" ht="15.75">
      <c r="A7" s="6">
        <v>2</v>
      </c>
      <c r="B7" s="7" t="s">
        <v>35</v>
      </c>
      <c r="C7" s="100">
        <v>8395</v>
      </c>
      <c r="D7" s="101">
        <f t="shared" si="0"/>
        <v>31</v>
      </c>
      <c r="E7" s="102"/>
      <c r="F7" s="102">
        <v>3</v>
      </c>
      <c r="G7" s="102"/>
      <c r="H7" s="102"/>
      <c r="I7" s="102"/>
      <c r="J7" s="102">
        <v>1</v>
      </c>
      <c r="K7" s="103">
        <v>11</v>
      </c>
      <c r="L7" s="102"/>
      <c r="M7" s="102">
        <v>1</v>
      </c>
      <c r="N7" s="102"/>
      <c r="O7" s="102"/>
      <c r="P7" s="102">
        <v>1</v>
      </c>
      <c r="Q7" s="102"/>
      <c r="R7" s="102"/>
      <c r="S7" s="102"/>
      <c r="T7" s="102">
        <v>11</v>
      </c>
      <c r="U7" s="102">
        <v>3</v>
      </c>
      <c r="V7" s="102"/>
    </row>
    <row r="8" spans="1:22" ht="15.75">
      <c r="A8" s="6">
        <v>3</v>
      </c>
      <c r="B8" s="7" t="s">
        <v>36</v>
      </c>
      <c r="C8" s="100">
        <v>12325</v>
      </c>
      <c r="D8" s="101">
        <f t="shared" si="0"/>
        <v>54</v>
      </c>
      <c r="E8" s="102"/>
      <c r="F8" s="102">
        <v>6</v>
      </c>
      <c r="G8" s="102"/>
      <c r="H8" s="102">
        <v>4</v>
      </c>
      <c r="I8" s="102"/>
      <c r="J8" s="102">
        <v>5</v>
      </c>
      <c r="K8" s="103">
        <v>18</v>
      </c>
      <c r="L8" s="102">
        <v>3</v>
      </c>
      <c r="M8" s="102">
        <v>3</v>
      </c>
      <c r="N8" s="102"/>
      <c r="O8" s="102"/>
      <c r="P8" s="102">
        <v>3</v>
      </c>
      <c r="Q8" s="102"/>
      <c r="R8" s="102">
        <v>1</v>
      </c>
      <c r="S8" s="102"/>
      <c r="T8" s="102">
        <v>6</v>
      </c>
      <c r="U8" s="102">
        <v>5</v>
      </c>
      <c r="V8" s="102"/>
    </row>
    <row r="9" spans="1:22" ht="15.75">
      <c r="A9" s="6">
        <v>4</v>
      </c>
      <c r="B9" s="7" t="s">
        <v>37</v>
      </c>
      <c r="C9" s="100">
        <v>13772</v>
      </c>
      <c r="D9" s="101">
        <f t="shared" si="0"/>
        <v>67</v>
      </c>
      <c r="E9" s="102">
        <v>1</v>
      </c>
      <c r="F9" s="102">
        <v>8</v>
      </c>
      <c r="G9" s="102"/>
      <c r="H9" s="102">
        <v>1</v>
      </c>
      <c r="I9" s="102"/>
      <c r="J9" s="102"/>
      <c r="K9" s="103">
        <v>36</v>
      </c>
      <c r="L9" s="102">
        <v>3</v>
      </c>
      <c r="M9" s="102">
        <v>4</v>
      </c>
      <c r="N9" s="102"/>
      <c r="O9" s="102"/>
      <c r="P9" s="102"/>
      <c r="Q9" s="102"/>
      <c r="R9" s="102"/>
      <c r="S9" s="102"/>
      <c r="T9" s="102">
        <v>4</v>
      </c>
      <c r="U9" s="102">
        <v>10</v>
      </c>
      <c r="V9" s="102">
        <v>1</v>
      </c>
    </row>
    <row r="10" spans="1:22" ht="15.75">
      <c r="A10" s="6">
        <v>5</v>
      </c>
      <c r="B10" s="7" t="s">
        <v>38</v>
      </c>
      <c r="C10" s="100">
        <v>14334</v>
      </c>
      <c r="D10" s="101">
        <f t="shared" si="0"/>
        <v>53</v>
      </c>
      <c r="E10" s="102"/>
      <c r="F10" s="102">
        <v>4</v>
      </c>
      <c r="G10" s="102"/>
      <c r="H10" s="102"/>
      <c r="I10" s="102"/>
      <c r="J10" s="102">
        <v>8</v>
      </c>
      <c r="K10" s="103">
        <v>22</v>
      </c>
      <c r="L10" s="102">
        <v>4</v>
      </c>
      <c r="M10" s="102">
        <v>2</v>
      </c>
      <c r="N10" s="102">
        <v>1</v>
      </c>
      <c r="O10" s="102"/>
      <c r="P10" s="102">
        <v>1</v>
      </c>
      <c r="Q10" s="102"/>
      <c r="R10" s="102"/>
      <c r="S10" s="102"/>
      <c r="T10" s="102">
        <v>3</v>
      </c>
      <c r="U10" s="102">
        <v>8</v>
      </c>
      <c r="V10" s="102"/>
    </row>
    <row r="11" spans="1:22" ht="15.75">
      <c r="A11" s="6">
        <v>6</v>
      </c>
      <c r="B11" s="7" t="s">
        <v>39</v>
      </c>
      <c r="C11" s="100">
        <v>11489.5</v>
      </c>
      <c r="D11" s="101">
        <f t="shared" si="0"/>
        <v>29</v>
      </c>
      <c r="E11" s="102"/>
      <c r="F11" s="102">
        <v>1</v>
      </c>
      <c r="G11" s="102"/>
      <c r="H11" s="102">
        <v>1</v>
      </c>
      <c r="I11" s="102"/>
      <c r="J11" s="102">
        <v>1</v>
      </c>
      <c r="K11" s="103">
        <v>17</v>
      </c>
      <c r="L11" s="102">
        <v>2</v>
      </c>
      <c r="M11" s="102"/>
      <c r="N11" s="102"/>
      <c r="O11" s="102"/>
      <c r="P11" s="102">
        <v>1</v>
      </c>
      <c r="Q11" s="102"/>
      <c r="R11" s="102">
        <v>2</v>
      </c>
      <c r="S11" s="102"/>
      <c r="T11" s="102"/>
      <c r="U11" s="102">
        <v>4</v>
      </c>
      <c r="V11" s="102"/>
    </row>
    <row r="12" spans="1:22" ht="15.75">
      <c r="A12" s="6">
        <v>7</v>
      </c>
      <c r="B12" s="7" t="s">
        <v>40</v>
      </c>
      <c r="C12" s="100">
        <v>19068</v>
      </c>
      <c r="D12" s="101">
        <f t="shared" si="0"/>
        <v>36</v>
      </c>
      <c r="E12" s="102"/>
      <c r="F12" s="102">
        <v>3</v>
      </c>
      <c r="G12" s="102"/>
      <c r="H12" s="102"/>
      <c r="I12" s="102"/>
      <c r="J12" s="102"/>
      <c r="K12" s="103">
        <v>19</v>
      </c>
      <c r="L12" s="102">
        <v>3</v>
      </c>
      <c r="M12" s="102">
        <v>4</v>
      </c>
      <c r="N12" s="102"/>
      <c r="O12" s="102"/>
      <c r="P12" s="102"/>
      <c r="Q12" s="102"/>
      <c r="R12" s="102"/>
      <c r="S12" s="102">
        <v>1</v>
      </c>
      <c r="T12" s="102"/>
      <c r="U12" s="102">
        <v>6</v>
      </c>
      <c r="V12" s="102"/>
    </row>
    <row r="13" spans="1:22" ht="15.75">
      <c r="A13" s="6">
        <v>8</v>
      </c>
      <c r="B13" s="7" t="s">
        <v>41</v>
      </c>
      <c r="C13" s="100">
        <v>14717</v>
      </c>
      <c r="D13" s="101">
        <f t="shared" si="0"/>
        <v>54</v>
      </c>
      <c r="E13" s="102"/>
      <c r="F13" s="102">
        <v>7</v>
      </c>
      <c r="G13" s="102"/>
      <c r="H13" s="102"/>
      <c r="I13" s="102"/>
      <c r="J13" s="102">
        <v>1</v>
      </c>
      <c r="K13" s="103">
        <v>16</v>
      </c>
      <c r="L13" s="102">
        <v>2</v>
      </c>
      <c r="M13" s="102">
        <v>1</v>
      </c>
      <c r="N13" s="102"/>
      <c r="O13" s="102"/>
      <c r="P13" s="102">
        <v>2</v>
      </c>
      <c r="Q13" s="102"/>
      <c r="R13" s="102"/>
      <c r="S13" s="102">
        <v>1</v>
      </c>
      <c r="T13" s="102">
        <v>16</v>
      </c>
      <c r="U13" s="102">
        <v>8</v>
      </c>
      <c r="V13" s="102"/>
    </row>
    <row r="14" spans="1:22" ht="15.75">
      <c r="A14" s="6">
        <v>9</v>
      </c>
      <c r="B14" s="7" t="s">
        <v>42</v>
      </c>
      <c r="C14" s="100">
        <v>16404.5</v>
      </c>
      <c r="D14" s="101">
        <f t="shared" si="0"/>
        <v>76</v>
      </c>
      <c r="E14" s="102">
        <v>1</v>
      </c>
      <c r="F14" s="102">
        <v>6</v>
      </c>
      <c r="G14" s="102"/>
      <c r="H14" s="102"/>
      <c r="I14" s="102"/>
      <c r="J14" s="102">
        <v>2</v>
      </c>
      <c r="K14" s="103">
        <v>31</v>
      </c>
      <c r="L14" s="102">
        <v>6</v>
      </c>
      <c r="M14" s="102">
        <v>1</v>
      </c>
      <c r="N14" s="102"/>
      <c r="O14" s="102"/>
      <c r="P14" s="102"/>
      <c r="Q14" s="102"/>
      <c r="R14" s="102"/>
      <c r="S14" s="102"/>
      <c r="T14" s="102">
        <v>17</v>
      </c>
      <c r="U14" s="102">
        <v>12</v>
      </c>
      <c r="V14" s="102"/>
    </row>
    <row r="15" spans="1:22" ht="15.75">
      <c r="A15" s="6">
        <v>10</v>
      </c>
      <c r="B15" s="20" t="s">
        <v>43</v>
      </c>
      <c r="C15" s="100">
        <v>10257</v>
      </c>
      <c r="D15" s="101">
        <f t="shared" si="0"/>
        <v>32</v>
      </c>
      <c r="E15" s="102"/>
      <c r="F15" s="102">
        <v>6</v>
      </c>
      <c r="G15" s="102"/>
      <c r="H15" s="102">
        <v>1</v>
      </c>
      <c r="I15" s="102"/>
      <c r="J15" s="102">
        <v>1</v>
      </c>
      <c r="K15" s="103">
        <v>16</v>
      </c>
      <c r="L15" s="102">
        <v>1</v>
      </c>
      <c r="M15" s="102">
        <v>1</v>
      </c>
      <c r="N15" s="102"/>
      <c r="O15" s="102"/>
      <c r="P15" s="102"/>
      <c r="Q15" s="102"/>
      <c r="R15" s="102"/>
      <c r="S15" s="102"/>
      <c r="T15" s="102">
        <v>1</v>
      </c>
      <c r="U15" s="102">
        <v>5</v>
      </c>
      <c r="V15" s="102"/>
    </row>
    <row r="16" spans="1:22" ht="18.75">
      <c r="A16" s="104" t="s">
        <v>109</v>
      </c>
      <c r="B16" s="105" t="s">
        <v>44</v>
      </c>
      <c r="C16" s="106">
        <v>153821.5</v>
      </c>
      <c r="D16" s="101">
        <f t="shared" ref="D16:V16" si="1">SUM(D6:D15)</f>
        <v>535</v>
      </c>
      <c r="E16" s="107">
        <f t="shared" si="1"/>
        <v>2</v>
      </c>
      <c r="F16" s="108">
        <f t="shared" si="1"/>
        <v>64</v>
      </c>
      <c r="G16" s="108">
        <f t="shared" si="1"/>
        <v>0</v>
      </c>
      <c r="H16" s="108">
        <f t="shared" si="1"/>
        <v>8</v>
      </c>
      <c r="I16" s="108">
        <f t="shared" si="1"/>
        <v>0</v>
      </c>
      <c r="J16" s="108">
        <f t="shared" si="1"/>
        <v>19</v>
      </c>
      <c r="K16" s="109">
        <f t="shared" si="1"/>
        <v>246</v>
      </c>
      <c r="L16" s="108">
        <f t="shared" si="1"/>
        <v>31</v>
      </c>
      <c r="M16" s="108">
        <f t="shared" si="1"/>
        <v>19</v>
      </c>
      <c r="N16" s="108">
        <f t="shared" si="1"/>
        <v>1</v>
      </c>
      <c r="O16" s="108">
        <f t="shared" si="1"/>
        <v>1</v>
      </c>
      <c r="P16" s="108">
        <f t="shared" si="1"/>
        <v>9</v>
      </c>
      <c r="Q16" s="108">
        <f t="shared" si="1"/>
        <v>0</v>
      </c>
      <c r="R16" s="108">
        <f t="shared" si="1"/>
        <v>3</v>
      </c>
      <c r="S16" s="108">
        <f t="shared" si="1"/>
        <v>2</v>
      </c>
      <c r="T16" s="108">
        <f t="shared" si="1"/>
        <v>58</v>
      </c>
      <c r="U16" s="110">
        <f t="shared" si="1"/>
        <v>72</v>
      </c>
      <c r="V16" s="108">
        <f t="shared" si="1"/>
        <v>1</v>
      </c>
    </row>
    <row r="17" spans="1:22" ht="22.5" customHeight="1">
      <c r="A17" s="6">
        <v>11</v>
      </c>
      <c r="B17" s="7" t="s">
        <v>110</v>
      </c>
      <c r="C17" s="100">
        <v>63355</v>
      </c>
      <c r="D17" s="101">
        <f>SUM(E17:U17)</f>
        <v>189</v>
      </c>
      <c r="E17" s="102">
        <v>5</v>
      </c>
      <c r="F17" s="102">
        <v>36</v>
      </c>
      <c r="G17" s="102"/>
      <c r="H17" s="102">
        <v>1</v>
      </c>
      <c r="I17" s="102"/>
      <c r="J17" s="102">
        <v>1</v>
      </c>
      <c r="K17" s="103">
        <v>79</v>
      </c>
      <c r="L17" s="102">
        <v>18</v>
      </c>
      <c r="M17" s="102">
        <v>8</v>
      </c>
      <c r="N17" s="102">
        <v>1</v>
      </c>
      <c r="O17" s="102"/>
      <c r="P17" s="102">
        <v>2</v>
      </c>
      <c r="Q17" s="102"/>
      <c r="R17" s="102">
        <v>2</v>
      </c>
      <c r="S17" s="102">
        <v>2</v>
      </c>
      <c r="T17" s="102">
        <v>12</v>
      </c>
      <c r="U17" s="102">
        <v>22</v>
      </c>
      <c r="V17" s="102">
        <v>2</v>
      </c>
    </row>
    <row r="18" spans="1:22" ht="27.75" customHeight="1">
      <c r="A18" s="111" t="s">
        <v>111</v>
      </c>
      <c r="B18" s="112" t="s">
        <v>112</v>
      </c>
      <c r="C18" s="113">
        <v>217176.5</v>
      </c>
      <c r="D18" s="101">
        <f>SUM(D16,D17)</f>
        <v>724</v>
      </c>
      <c r="E18" s="107">
        <f t="shared" ref="E18:V18" si="2">SUM(E16:E17)</f>
        <v>7</v>
      </c>
      <c r="F18" s="107">
        <f t="shared" si="2"/>
        <v>100</v>
      </c>
      <c r="G18" s="108">
        <f t="shared" si="2"/>
        <v>0</v>
      </c>
      <c r="H18" s="108">
        <f t="shared" si="2"/>
        <v>9</v>
      </c>
      <c r="I18" s="108">
        <f t="shared" si="2"/>
        <v>0</v>
      </c>
      <c r="J18" s="108">
        <f t="shared" si="2"/>
        <v>20</v>
      </c>
      <c r="K18" s="108">
        <f t="shared" si="2"/>
        <v>325</v>
      </c>
      <c r="L18" s="108">
        <f t="shared" si="2"/>
        <v>49</v>
      </c>
      <c r="M18" s="108">
        <f t="shared" si="2"/>
        <v>27</v>
      </c>
      <c r="N18" s="108">
        <f t="shared" si="2"/>
        <v>2</v>
      </c>
      <c r="O18" s="108">
        <f t="shared" si="2"/>
        <v>1</v>
      </c>
      <c r="P18" s="108">
        <f t="shared" si="2"/>
        <v>11</v>
      </c>
      <c r="Q18" s="108">
        <f t="shared" si="2"/>
        <v>0</v>
      </c>
      <c r="R18" s="108">
        <f t="shared" si="2"/>
        <v>5</v>
      </c>
      <c r="S18" s="108">
        <f t="shared" si="2"/>
        <v>4</v>
      </c>
      <c r="T18" s="108">
        <f t="shared" si="2"/>
        <v>70</v>
      </c>
      <c r="U18" s="110">
        <f t="shared" si="2"/>
        <v>94</v>
      </c>
      <c r="V18" s="108">
        <f t="shared" si="2"/>
        <v>3</v>
      </c>
    </row>
    <row r="19" spans="1:22" ht="27.75" customHeight="1">
      <c r="A19" s="323" t="s">
        <v>113</v>
      </c>
      <c r="B19" s="323"/>
      <c r="C19" s="323"/>
      <c r="D19" s="114">
        <v>1</v>
      </c>
      <c r="E19" s="115">
        <f>SUM(E$17/$D$17)*1</f>
        <v>2.6455026455026454E-2</v>
      </c>
      <c r="F19" s="115">
        <f t="shared" ref="F19:V19" si="3">SUM(F$17/$D$17)*1</f>
        <v>0.19047619047619047</v>
      </c>
      <c r="G19" s="115">
        <f t="shared" si="3"/>
        <v>0</v>
      </c>
      <c r="H19" s="115">
        <f t="shared" si="3"/>
        <v>5.2910052910052907E-3</v>
      </c>
      <c r="I19" s="115">
        <f t="shared" si="3"/>
        <v>0</v>
      </c>
      <c r="J19" s="115">
        <f t="shared" si="3"/>
        <v>5.2910052910052907E-3</v>
      </c>
      <c r="K19" s="115">
        <f t="shared" si="3"/>
        <v>0.41798941798941797</v>
      </c>
      <c r="L19" s="115">
        <f t="shared" si="3"/>
        <v>9.5238095238095233E-2</v>
      </c>
      <c r="M19" s="115">
        <f t="shared" si="3"/>
        <v>4.2328042328042326E-2</v>
      </c>
      <c r="N19" s="115">
        <f t="shared" si="3"/>
        <v>5.2910052910052907E-3</v>
      </c>
      <c r="O19" s="115">
        <f t="shared" si="3"/>
        <v>0</v>
      </c>
      <c r="P19" s="115">
        <f t="shared" si="3"/>
        <v>1.0582010582010581E-2</v>
      </c>
      <c r="Q19" s="115">
        <f t="shared" si="3"/>
        <v>0</v>
      </c>
      <c r="R19" s="115">
        <f t="shared" si="3"/>
        <v>1.0582010582010581E-2</v>
      </c>
      <c r="S19" s="115">
        <f t="shared" si="3"/>
        <v>1.0582010582010581E-2</v>
      </c>
      <c r="T19" s="115">
        <f t="shared" si="3"/>
        <v>6.3492063492063489E-2</v>
      </c>
      <c r="U19" s="115">
        <f t="shared" si="3"/>
        <v>0.1164021164021164</v>
      </c>
      <c r="V19" s="115">
        <f t="shared" si="3"/>
        <v>1.0582010582010581E-2</v>
      </c>
    </row>
    <row r="20" spans="1:22" ht="47.25" customHeight="1" thickBot="1">
      <c r="A20" s="324" t="s">
        <v>114</v>
      </c>
      <c r="B20" s="325"/>
      <c r="C20" s="326"/>
      <c r="D20" s="116">
        <f>D18*100000/$C18*3.042</f>
        <v>1014.1097218161265</v>
      </c>
      <c r="E20" s="116">
        <f t="shared" ref="E20:V20" si="4">E18*100000/$C18*3.042</f>
        <v>9.8049282496034333</v>
      </c>
      <c r="F20" s="116">
        <f t="shared" si="4"/>
        <v>140.07040356576331</v>
      </c>
      <c r="G20" s="116">
        <f t="shared" si="4"/>
        <v>0</v>
      </c>
      <c r="H20" s="116">
        <f t="shared" si="4"/>
        <v>12.606336320918698</v>
      </c>
      <c r="I20" s="116">
        <f t="shared" si="4"/>
        <v>0</v>
      </c>
      <c r="J20" s="116">
        <f t="shared" si="4"/>
        <v>28.014080713152662</v>
      </c>
      <c r="K20" s="116">
        <f t="shared" si="4"/>
        <v>455.22881158873082</v>
      </c>
      <c r="L20" s="116">
        <f t="shared" si="4"/>
        <v>68.634497747224032</v>
      </c>
      <c r="M20" s="116">
        <f t="shared" si="4"/>
        <v>37.819008962756094</v>
      </c>
      <c r="N20" s="116">
        <f t="shared" si="4"/>
        <v>2.8014080713152665</v>
      </c>
      <c r="O20" s="116">
        <f t="shared" si="4"/>
        <v>1.4007040356576332</v>
      </c>
      <c r="P20" s="116">
        <f t="shared" si="4"/>
        <v>15.407744392233965</v>
      </c>
      <c r="Q20" s="116">
        <f t="shared" si="4"/>
        <v>0</v>
      </c>
      <c r="R20" s="116">
        <f>R18*100000/B28</f>
        <v>470.36688617121354</v>
      </c>
      <c r="S20" s="116">
        <f t="shared" si="4"/>
        <v>5.602816142630533</v>
      </c>
      <c r="T20" s="116">
        <f t="shared" si="4"/>
        <v>98.049282496034323</v>
      </c>
      <c r="U20" s="116">
        <f t="shared" si="4"/>
        <v>131.66617935181753</v>
      </c>
      <c r="V20" s="116">
        <f t="shared" si="4"/>
        <v>4.2021121069728995</v>
      </c>
    </row>
    <row r="21" spans="1:22" ht="19.5" thickBot="1">
      <c r="A21" s="327" t="s">
        <v>115</v>
      </c>
      <c r="B21" s="328"/>
      <c r="C21" s="329"/>
      <c r="D21" s="121">
        <v>1030.6452586186888</v>
      </c>
      <c r="E21" s="121">
        <v>18.253935098151164</v>
      </c>
      <c r="F21" s="121">
        <v>139.01073651668963</v>
      </c>
      <c r="G21" s="121">
        <v>0</v>
      </c>
      <c r="H21" s="121">
        <v>18.253935098151164</v>
      </c>
      <c r="I21" s="121">
        <v>0</v>
      </c>
      <c r="J21" s="121">
        <v>37.912019050006265</v>
      </c>
      <c r="K21" s="121">
        <v>432.47784694081224</v>
      </c>
      <c r="L21" s="121">
        <v>51.953507587045621</v>
      </c>
      <c r="M21" s="121">
        <v>57.570103001861362</v>
      </c>
      <c r="N21" s="121">
        <v>1.4041488537039357</v>
      </c>
      <c r="O21" s="121">
        <v>1.4041488537039357</v>
      </c>
      <c r="P21" s="121">
        <v>16.84978624444723</v>
      </c>
      <c r="Q21" s="121">
        <v>0</v>
      </c>
      <c r="R21" s="121">
        <v>156.4</v>
      </c>
      <c r="S21" s="121">
        <v>8.4248931222236152</v>
      </c>
      <c r="T21" s="121">
        <v>92.67382434445976</v>
      </c>
      <c r="U21" s="121">
        <v>151.64807620002506</v>
      </c>
      <c r="V21" s="121">
        <v>8.4248931222236152</v>
      </c>
    </row>
    <row r="22" spans="1:22" ht="34.5" customHeight="1">
      <c r="A22" s="330" t="s">
        <v>116</v>
      </c>
      <c r="B22" s="330"/>
      <c r="C22" s="330"/>
      <c r="D22" s="117">
        <f>D20/D21-100%</f>
        <v>-1.6043868308989184E-2</v>
      </c>
      <c r="E22" s="117">
        <f t="shared" ref="E22:V22" si="5">E20/E21-100%</f>
        <v>-0.46285947677131178</v>
      </c>
      <c r="F22" s="117">
        <f t="shared" si="5"/>
        <v>7.6229151476112644E-3</v>
      </c>
      <c r="G22" s="117"/>
      <c r="H22" s="117">
        <f t="shared" si="5"/>
        <v>-0.30939075584882947</v>
      </c>
      <c r="I22" s="117"/>
      <c r="J22" s="117">
        <f t="shared" si="5"/>
        <v>-0.2610765288917517</v>
      </c>
      <c r="K22" s="117">
        <f t="shared" si="5"/>
        <v>5.2606081002415372E-2</v>
      </c>
      <c r="L22" s="117">
        <f t="shared" si="5"/>
        <v>0.32107534091380074</v>
      </c>
      <c r="M22" s="117">
        <f t="shared" si="5"/>
        <v>-0.34307901166108168</v>
      </c>
      <c r="N22" s="117">
        <f t="shared" si="5"/>
        <v>0.99509337199227055</v>
      </c>
      <c r="O22" s="117">
        <f t="shared" si="5"/>
        <v>-2.4533140038647261E-3</v>
      </c>
      <c r="P22" s="117">
        <f t="shared" si="5"/>
        <v>-8.5582204503542814E-2</v>
      </c>
      <c r="Q22" s="117"/>
      <c r="R22" s="276" t="s">
        <v>194</v>
      </c>
      <c r="S22" s="117"/>
      <c r="T22" s="117">
        <f t="shared" si="5"/>
        <v>5.8004060904991883E-2</v>
      </c>
      <c r="U22" s="117">
        <f t="shared" si="5"/>
        <v>-0.13176492144780816</v>
      </c>
      <c r="V22" s="117">
        <f t="shared" si="5"/>
        <v>-0.50122665700193236</v>
      </c>
    </row>
    <row r="23" spans="1:22" ht="16.5" thickBot="1">
      <c r="A23" s="331" t="s">
        <v>117</v>
      </c>
      <c r="B23" s="332"/>
      <c r="C23" s="333"/>
      <c r="D23" s="118">
        <v>734</v>
      </c>
      <c r="E23" s="119">
        <v>13</v>
      </c>
      <c r="F23" s="60">
        <v>99</v>
      </c>
      <c r="G23" s="60"/>
      <c r="H23" s="60">
        <v>13</v>
      </c>
      <c r="I23" s="60"/>
      <c r="J23" s="60">
        <v>27</v>
      </c>
      <c r="K23" s="60">
        <v>308</v>
      </c>
      <c r="L23" s="60">
        <v>37</v>
      </c>
      <c r="M23" s="60">
        <v>41</v>
      </c>
      <c r="N23" s="60">
        <v>1</v>
      </c>
      <c r="O23" s="60">
        <v>1</v>
      </c>
      <c r="P23" s="60">
        <v>12</v>
      </c>
      <c r="Q23" s="60"/>
      <c r="R23" s="60">
        <v>2</v>
      </c>
      <c r="S23" s="60">
        <v>6</v>
      </c>
      <c r="T23" s="60">
        <v>66</v>
      </c>
      <c r="U23" s="120">
        <v>108</v>
      </c>
      <c r="V23" s="60">
        <v>6</v>
      </c>
    </row>
    <row r="24" spans="1:22" ht="16.5" thickBot="1">
      <c r="A24" s="334" t="s">
        <v>118</v>
      </c>
      <c r="B24" s="335"/>
      <c r="C24" s="336"/>
      <c r="D24" s="121">
        <v>1130.3</v>
      </c>
      <c r="E24" s="121">
        <v>15.6</v>
      </c>
      <c r="F24" s="121">
        <v>140.80000000000001</v>
      </c>
      <c r="G24" s="121">
        <v>1.4</v>
      </c>
      <c r="H24" s="121">
        <v>8.5</v>
      </c>
      <c r="I24" s="121">
        <v>0</v>
      </c>
      <c r="J24" s="121">
        <v>22.7</v>
      </c>
      <c r="K24" s="121">
        <v>457.8</v>
      </c>
      <c r="L24" s="121">
        <v>108.1</v>
      </c>
      <c r="M24" s="121">
        <v>56.9</v>
      </c>
      <c r="N24" s="121">
        <v>0</v>
      </c>
      <c r="O24" s="121">
        <v>0</v>
      </c>
      <c r="P24" s="121">
        <v>11.4</v>
      </c>
      <c r="Q24" s="121">
        <v>0</v>
      </c>
      <c r="R24" s="121">
        <v>380.2</v>
      </c>
      <c r="S24" s="121">
        <v>5.7</v>
      </c>
      <c r="T24" s="121">
        <v>100.9</v>
      </c>
      <c r="U24" s="121">
        <v>193.4</v>
      </c>
      <c r="V24" s="121">
        <v>9.9499999999999993</v>
      </c>
    </row>
    <row r="25" spans="1:22" ht="18.75">
      <c r="A25" s="319" t="s">
        <v>119</v>
      </c>
      <c r="B25" s="320"/>
      <c r="C25" s="321"/>
      <c r="D25" s="122">
        <v>1172.1879885956037</v>
      </c>
      <c r="E25" s="122">
        <v>24.390692541156991</v>
      </c>
      <c r="F25" s="122">
        <v>180.77807412857535</v>
      </c>
      <c r="G25" s="122">
        <v>0</v>
      </c>
      <c r="H25" s="122">
        <v>10.043226340476409</v>
      </c>
      <c r="I25" s="122">
        <v>0</v>
      </c>
      <c r="J25" s="122">
        <v>10.043226340476409</v>
      </c>
      <c r="K25" s="122">
        <v>500.72657040375236</v>
      </c>
      <c r="L25" s="122">
        <v>65.998344523130683</v>
      </c>
      <c r="M25" s="122">
        <v>44.477145222109812</v>
      </c>
      <c r="N25" s="122">
        <v>0</v>
      </c>
      <c r="O25" s="122">
        <v>0</v>
      </c>
      <c r="P25" s="122">
        <v>2.8694932401361171</v>
      </c>
      <c r="Q25" s="122">
        <v>0</v>
      </c>
      <c r="R25" s="122">
        <v>444.72681067344348</v>
      </c>
      <c r="S25" s="122">
        <v>4.3042398602041754</v>
      </c>
      <c r="T25" s="122">
        <v>70.302584383334874</v>
      </c>
      <c r="U25" s="122">
        <v>248.21116527177409</v>
      </c>
      <c r="V25" s="122">
        <v>10.043226340476409</v>
      </c>
    </row>
    <row r="26" spans="1:22" ht="15.75">
      <c r="A26" s="123"/>
      <c r="B26" s="322" t="s">
        <v>126</v>
      </c>
      <c r="C26" s="322"/>
      <c r="D26" s="322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3"/>
    </row>
    <row r="27" spans="1:22" ht="15">
      <c r="A27" s="125"/>
      <c r="B27" s="126" t="s">
        <v>120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8"/>
      <c r="V27" s="129"/>
    </row>
    <row r="28" spans="1:22">
      <c r="A28" s="130"/>
      <c r="B28" s="131">
        <v>1063</v>
      </c>
      <c r="C28" s="131" t="s">
        <v>121</v>
      </c>
      <c r="D28" s="131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</row>
    <row r="29" spans="1:22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</row>
    <row r="30" spans="1:22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</row>
  </sheetData>
  <mergeCells count="14">
    <mergeCell ref="A25:C25"/>
    <mergeCell ref="B26:D26"/>
    <mergeCell ref="A19:C19"/>
    <mergeCell ref="A20:C20"/>
    <mergeCell ref="A21:C21"/>
    <mergeCell ref="A22:C22"/>
    <mergeCell ref="A23:C23"/>
    <mergeCell ref="A24:C24"/>
    <mergeCell ref="A2:T2"/>
    <mergeCell ref="B3:M3"/>
    <mergeCell ref="A4:A5"/>
    <mergeCell ref="B4:B5"/>
    <mergeCell ref="C4:C5"/>
    <mergeCell ref="D4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Zeros="0" workbookViewId="0">
      <selection activeCell="P12" sqref="P12"/>
    </sheetView>
  </sheetViews>
  <sheetFormatPr defaultRowHeight="12.75"/>
  <cols>
    <col min="1" max="1" width="5.42578125" customWidth="1"/>
    <col min="2" max="2" width="16.42578125" customWidth="1"/>
    <col min="5" max="17" width="7.140625" customWidth="1"/>
    <col min="18" max="18" width="8.7109375" customWidth="1"/>
    <col min="19" max="22" width="7.140625" customWidth="1"/>
  </cols>
  <sheetData>
    <row r="1" spans="1:22" ht="27">
      <c r="A1" s="277" t="s">
        <v>67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85"/>
      <c r="V1" s="85"/>
    </row>
    <row r="2" spans="1:22" ht="21" thickBot="1">
      <c r="A2" s="86"/>
      <c r="B2" s="337" t="s">
        <v>122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86"/>
      <c r="O2" s="86"/>
      <c r="P2" s="86"/>
      <c r="Q2" s="86"/>
      <c r="R2" s="86"/>
      <c r="S2" s="86"/>
      <c r="T2" s="86"/>
      <c r="U2" s="87"/>
      <c r="V2" s="88"/>
    </row>
    <row r="3" spans="1:22" ht="167.25" thickBot="1">
      <c r="A3" s="315" t="s">
        <v>69</v>
      </c>
      <c r="B3" s="316" t="s">
        <v>70</v>
      </c>
      <c r="C3" s="317" t="s">
        <v>71</v>
      </c>
      <c r="D3" s="318" t="s">
        <v>72</v>
      </c>
      <c r="E3" s="89" t="s">
        <v>73</v>
      </c>
      <c r="F3" s="90" t="s">
        <v>74</v>
      </c>
      <c r="G3" s="90" t="s">
        <v>75</v>
      </c>
      <c r="H3" s="90" t="s">
        <v>76</v>
      </c>
      <c r="I3" s="91" t="s">
        <v>77</v>
      </c>
      <c r="J3" s="90" t="s">
        <v>78</v>
      </c>
      <c r="K3" s="92" t="s">
        <v>79</v>
      </c>
      <c r="L3" s="90" t="s">
        <v>80</v>
      </c>
      <c r="M3" s="90" t="s">
        <v>81</v>
      </c>
      <c r="N3" s="90" t="s">
        <v>82</v>
      </c>
      <c r="O3" s="90" t="s">
        <v>83</v>
      </c>
      <c r="P3" s="90" t="s">
        <v>84</v>
      </c>
      <c r="Q3" s="90" t="s">
        <v>85</v>
      </c>
      <c r="R3" s="90" t="s">
        <v>86</v>
      </c>
      <c r="S3" s="90" t="s">
        <v>87</v>
      </c>
      <c r="T3" s="90" t="s">
        <v>88</v>
      </c>
      <c r="U3" s="93" t="s">
        <v>89</v>
      </c>
      <c r="V3" s="94" t="s">
        <v>90</v>
      </c>
    </row>
    <row r="4" spans="1:22" ht="26.25" thickBot="1">
      <c r="A4" s="315"/>
      <c r="B4" s="316"/>
      <c r="C4" s="317"/>
      <c r="D4" s="317"/>
      <c r="E4" s="95" t="s">
        <v>91</v>
      </c>
      <c r="F4" s="96" t="s">
        <v>92</v>
      </c>
      <c r="G4" s="96" t="s">
        <v>93</v>
      </c>
      <c r="H4" s="96" t="s">
        <v>94</v>
      </c>
      <c r="I4" s="96" t="s">
        <v>95</v>
      </c>
      <c r="J4" s="96" t="s">
        <v>96</v>
      </c>
      <c r="K4" s="97" t="s">
        <v>97</v>
      </c>
      <c r="L4" s="96" t="s">
        <v>98</v>
      </c>
      <c r="M4" s="96" t="s">
        <v>99</v>
      </c>
      <c r="N4" s="96" t="s">
        <v>100</v>
      </c>
      <c r="O4" s="96" t="s">
        <v>101</v>
      </c>
      <c r="P4" s="96" t="s">
        <v>102</v>
      </c>
      <c r="Q4" s="96" t="s">
        <v>103</v>
      </c>
      <c r="R4" s="96" t="s">
        <v>104</v>
      </c>
      <c r="S4" s="96" t="s">
        <v>105</v>
      </c>
      <c r="T4" s="96" t="s">
        <v>106</v>
      </c>
      <c r="U4" s="98" t="s">
        <v>107</v>
      </c>
      <c r="V4" s="99" t="s">
        <v>108</v>
      </c>
    </row>
    <row r="5" spans="1:22" ht="21" customHeight="1">
      <c r="A5" s="6">
        <v>1</v>
      </c>
      <c r="B5" s="7" t="s">
        <v>34</v>
      </c>
      <c r="C5" s="132">
        <v>33059.5</v>
      </c>
      <c r="D5" s="272">
        <v>947.76388027647124</v>
      </c>
      <c r="E5" s="272">
        <v>0</v>
      </c>
      <c r="F5" s="272">
        <v>184.03182141290702</v>
      </c>
      <c r="G5" s="272">
        <v>0</v>
      </c>
      <c r="H5" s="272">
        <v>9.2015910706453514</v>
      </c>
      <c r="I5" s="272">
        <v>0</v>
      </c>
      <c r="J5" s="272">
        <v>0</v>
      </c>
      <c r="K5" s="272">
        <v>552.09546423872098</v>
      </c>
      <c r="L5" s="272">
        <v>64.411137494517462</v>
      </c>
      <c r="M5" s="272">
        <v>18.403182141290703</v>
      </c>
      <c r="N5" s="272">
        <v>0</v>
      </c>
      <c r="O5" s="272">
        <v>9.2015910706453514</v>
      </c>
      <c r="P5" s="272">
        <v>9.2015910706453514</v>
      </c>
      <c r="Q5" s="272">
        <v>0</v>
      </c>
      <c r="R5" s="272">
        <v>0</v>
      </c>
      <c r="S5" s="272">
        <v>0</v>
      </c>
      <c r="T5" s="272">
        <v>0</v>
      </c>
      <c r="U5" s="272">
        <v>101.21750177709887</v>
      </c>
      <c r="V5" s="272">
        <v>0</v>
      </c>
    </row>
    <row r="6" spans="1:22" ht="15.75">
      <c r="A6" s="6">
        <v>2</v>
      </c>
      <c r="B6" s="7" t="s">
        <v>35</v>
      </c>
      <c r="C6" s="132">
        <v>8395</v>
      </c>
      <c r="D6" s="272">
        <v>1123.3114949374626</v>
      </c>
      <c r="E6" s="272">
        <v>0</v>
      </c>
      <c r="F6" s="272">
        <v>108.70756402620607</v>
      </c>
      <c r="G6" s="272">
        <v>0</v>
      </c>
      <c r="H6" s="272">
        <v>0</v>
      </c>
      <c r="I6" s="272">
        <v>0</v>
      </c>
      <c r="J6" s="272">
        <v>36.235854675402024</v>
      </c>
      <c r="K6" s="272">
        <v>398.59440142942225</v>
      </c>
      <c r="L6" s="272">
        <v>0</v>
      </c>
      <c r="M6" s="272">
        <v>36.235854675402024</v>
      </c>
      <c r="N6" s="272">
        <v>0</v>
      </c>
      <c r="O6" s="272">
        <v>0</v>
      </c>
      <c r="P6" s="272">
        <v>36.235854675402024</v>
      </c>
      <c r="Q6" s="272">
        <v>0</v>
      </c>
      <c r="R6" s="272">
        <v>0</v>
      </c>
      <c r="S6" s="272">
        <v>0</v>
      </c>
      <c r="T6" s="393">
        <v>398.59440142942225</v>
      </c>
      <c r="U6" s="272">
        <v>108.70756402620607</v>
      </c>
      <c r="V6" s="272">
        <v>0</v>
      </c>
    </row>
    <row r="7" spans="1:22" ht="15.75">
      <c r="A7" s="6">
        <v>3</v>
      </c>
      <c r="B7" s="7" t="s">
        <v>36</v>
      </c>
      <c r="C7" s="132">
        <v>12325</v>
      </c>
      <c r="D7" s="272">
        <v>1332.8032454361055</v>
      </c>
      <c r="E7" s="272">
        <v>0</v>
      </c>
      <c r="F7" s="272">
        <v>148.08924949290059</v>
      </c>
      <c r="G7" s="272">
        <v>0</v>
      </c>
      <c r="H7" s="272">
        <v>98.726166328600399</v>
      </c>
      <c r="I7" s="272">
        <v>0</v>
      </c>
      <c r="J7" s="272">
        <v>123.4077079107505</v>
      </c>
      <c r="K7" s="272">
        <v>444.26774847870178</v>
      </c>
      <c r="L7" s="272">
        <v>74.044624746450296</v>
      </c>
      <c r="M7" s="272">
        <v>74.044624746450296</v>
      </c>
      <c r="N7" s="272">
        <v>0</v>
      </c>
      <c r="O7" s="272">
        <v>0</v>
      </c>
      <c r="P7" s="272">
        <v>74.044624746450296</v>
      </c>
      <c r="Q7" s="272">
        <v>0</v>
      </c>
      <c r="R7" s="272">
        <v>2173.9</v>
      </c>
      <c r="S7" s="272">
        <v>0</v>
      </c>
      <c r="T7" s="272">
        <v>148.08924949290059</v>
      </c>
      <c r="U7" s="272">
        <v>123.4077079107505</v>
      </c>
      <c r="V7" s="272">
        <v>0</v>
      </c>
    </row>
    <row r="8" spans="1:22" ht="15.75">
      <c r="A8" s="6">
        <v>4</v>
      </c>
      <c r="B8" s="7" t="s">
        <v>37</v>
      </c>
      <c r="C8" s="132">
        <v>13772</v>
      </c>
      <c r="D8" s="272">
        <v>1479.9157711298285</v>
      </c>
      <c r="E8" s="272">
        <v>22.088295091489979</v>
      </c>
      <c r="F8" s="272">
        <v>176.70636073191983</v>
      </c>
      <c r="G8" s="272">
        <v>0</v>
      </c>
      <c r="H8" s="272">
        <v>22.088295091489979</v>
      </c>
      <c r="I8" s="272">
        <v>0</v>
      </c>
      <c r="J8" s="272">
        <v>0</v>
      </c>
      <c r="K8" s="272">
        <v>795.17862329363925</v>
      </c>
      <c r="L8" s="272">
        <v>66.264885274469933</v>
      </c>
      <c r="M8" s="272">
        <v>88.353180365959915</v>
      </c>
      <c r="N8" s="272">
        <v>0</v>
      </c>
      <c r="O8" s="272">
        <v>0</v>
      </c>
      <c r="P8" s="272">
        <v>0</v>
      </c>
      <c r="Q8" s="272">
        <v>0</v>
      </c>
      <c r="R8" s="272">
        <v>0</v>
      </c>
      <c r="S8" s="272">
        <v>0</v>
      </c>
      <c r="T8" s="272">
        <v>88.353180365959915</v>
      </c>
      <c r="U8" s="272">
        <v>220.88295091489979</v>
      </c>
      <c r="V8" s="272">
        <v>22.088295091489979</v>
      </c>
    </row>
    <row r="9" spans="1:22" ht="15.75">
      <c r="A9" s="6">
        <v>5</v>
      </c>
      <c r="B9" s="7" t="s">
        <v>38</v>
      </c>
      <c r="C9" s="132">
        <v>14334</v>
      </c>
      <c r="D9" s="272">
        <v>1124.7802427794056</v>
      </c>
      <c r="E9" s="272">
        <v>0</v>
      </c>
      <c r="F9" s="272">
        <v>84.889074926747583</v>
      </c>
      <c r="G9" s="272">
        <v>0</v>
      </c>
      <c r="H9" s="272">
        <v>0</v>
      </c>
      <c r="I9" s="272">
        <v>0</v>
      </c>
      <c r="J9" s="272">
        <v>169.77814985349517</v>
      </c>
      <c r="K9" s="272">
        <v>466.88991209711173</v>
      </c>
      <c r="L9" s="272">
        <v>84.889074926747583</v>
      </c>
      <c r="M9" s="272">
        <v>42.444537463373791</v>
      </c>
      <c r="N9" s="272">
        <v>21.222268731686896</v>
      </c>
      <c r="O9" s="272">
        <v>0</v>
      </c>
      <c r="P9" s="272">
        <v>21.222268731686896</v>
      </c>
      <c r="Q9" s="272">
        <v>0</v>
      </c>
      <c r="R9" s="272">
        <v>0</v>
      </c>
      <c r="S9" s="272">
        <v>0</v>
      </c>
      <c r="T9" s="272">
        <v>63.666806195060694</v>
      </c>
      <c r="U9" s="272">
        <v>169.77814985349517</v>
      </c>
      <c r="V9" s="272">
        <v>0</v>
      </c>
    </row>
    <row r="10" spans="1:22" ht="15.75">
      <c r="A10" s="6">
        <v>6</v>
      </c>
      <c r="B10" s="7" t="s">
        <v>39</v>
      </c>
      <c r="C10" s="132">
        <v>11489.5</v>
      </c>
      <c r="D10" s="272">
        <v>767.81409112668086</v>
      </c>
      <c r="E10" s="272">
        <v>0</v>
      </c>
      <c r="F10" s="272">
        <v>26.476347969885548</v>
      </c>
      <c r="G10" s="272">
        <v>0</v>
      </c>
      <c r="H10" s="272">
        <v>26.476347969885548</v>
      </c>
      <c r="I10" s="272">
        <v>0</v>
      </c>
      <c r="J10" s="272">
        <v>26.476347969885548</v>
      </c>
      <c r="K10" s="272">
        <v>450.0979154880543</v>
      </c>
      <c r="L10" s="272">
        <v>52.952695939771097</v>
      </c>
      <c r="M10" s="272">
        <v>0</v>
      </c>
      <c r="N10" s="272">
        <v>0</v>
      </c>
      <c r="O10" s="272">
        <v>0</v>
      </c>
      <c r="P10" s="272">
        <v>26.476347969885548</v>
      </c>
      <c r="Q10" s="272">
        <v>0</v>
      </c>
      <c r="R10" s="272">
        <v>2381</v>
      </c>
      <c r="S10" s="272">
        <v>0</v>
      </c>
      <c r="T10" s="272">
        <v>0</v>
      </c>
      <c r="U10" s="272">
        <v>105.90539187954219</v>
      </c>
      <c r="V10" s="272">
        <v>0</v>
      </c>
    </row>
    <row r="11" spans="1:22" ht="15.75">
      <c r="A11" s="6">
        <v>7</v>
      </c>
      <c r="B11" s="7" t="s">
        <v>40</v>
      </c>
      <c r="C11" s="132">
        <v>19068</v>
      </c>
      <c r="D11" s="272">
        <v>574.32347388294522</v>
      </c>
      <c r="E11" s="272">
        <v>0</v>
      </c>
      <c r="F11" s="272">
        <v>47.860289490245435</v>
      </c>
      <c r="G11" s="272">
        <v>0</v>
      </c>
      <c r="H11" s="272">
        <v>0</v>
      </c>
      <c r="I11" s="272">
        <v>0</v>
      </c>
      <c r="J11" s="272">
        <v>0</v>
      </c>
      <c r="K11" s="272">
        <v>303.11516677155441</v>
      </c>
      <c r="L11" s="272">
        <v>47.860289490245435</v>
      </c>
      <c r="M11" s="272">
        <v>63.813719320327245</v>
      </c>
      <c r="N11" s="272">
        <v>0</v>
      </c>
      <c r="O11" s="272">
        <v>0</v>
      </c>
      <c r="P11" s="272">
        <v>0</v>
      </c>
      <c r="Q11" s="272">
        <v>0</v>
      </c>
      <c r="R11" s="272">
        <v>0</v>
      </c>
      <c r="S11" s="272">
        <v>15.953429830081811</v>
      </c>
      <c r="T11" s="272">
        <v>0</v>
      </c>
      <c r="U11" s="272">
        <v>95.72057898049087</v>
      </c>
      <c r="V11" s="272">
        <v>0</v>
      </c>
    </row>
    <row r="12" spans="1:22" ht="15.75">
      <c r="A12" s="6">
        <v>8</v>
      </c>
      <c r="B12" s="7" t="s">
        <v>41</v>
      </c>
      <c r="C12" s="132">
        <v>14717</v>
      </c>
      <c r="D12" s="272">
        <v>1116.1785690018346</v>
      </c>
      <c r="E12" s="272">
        <v>0</v>
      </c>
      <c r="F12" s="272">
        <v>144.68981450023782</v>
      </c>
      <c r="G12" s="272">
        <v>0</v>
      </c>
      <c r="H12" s="272">
        <v>0</v>
      </c>
      <c r="I12" s="272">
        <v>0</v>
      </c>
      <c r="J12" s="272">
        <v>20.669973500033976</v>
      </c>
      <c r="K12" s="272">
        <v>330.71957600054361</v>
      </c>
      <c r="L12" s="272">
        <v>41.339947000067951</v>
      </c>
      <c r="M12" s="272">
        <v>20.669973500033976</v>
      </c>
      <c r="N12" s="272">
        <v>0</v>
      </c>
      <c r="O12" s="272">
        <v>0</v>
      </c>
      <c r="P12" s="272">
        <v>41.339947000067951</v>
      </c>
      <c r="Q12" s="272">
        <v>0</v>
      </c>
      <c r="R12" s="272">
        <v>0</v>
      </c>
      <c r="S12" s="272">
        <v>20.669973500033976</v>
      </c>
      <c r="T12" s="393">
        <v>330.71957600054361</v>
      </c>
      <c r="U12" s="272">
        <v>165.35978800027181</v>
      </c>
      <c r="V12" s="272">
        <v>0</v>
      </c>
    </row>
    <row r="13" spans="1:22" ht="15.75">
      <c r="A13" s="6">
        <v>9</v>
      </c>
      <c r="B13" s="7" t="s">
        <v>42</v>
      </c>
      <c r="C13" s="132">
        <v>16404.5</v>
      </c>
      <c r="D13" s="272">
        <v>1409.3206132463654</v>
      </c>
      <c r="E13" s="272">
        <v>18.543692279557437</v>
      </c>
      <c r="F13" s="272">
        <v>111.26215367734463</v>
      </c>
      <c r="G13" s="272">
        <v>0</v>
      </c>
      <c r="H13" s="272">
        <v>0</v>
      </c>
      <c r="I13" s="272">
        <v>0</v>
      </c>
      <c r="J13" s="272">
        <v>37.087384559114874</v>
      </c>
      <c r="K13" s="272">
        <v>574.8544606662806</v>
      </c>
      <c r="L13" s="272">
        <v>111.26215367734463</v>
      </c>
      <c r="M13" s="272">
        <v>18.543692279557437</v>
      </c>
      <c r="N13" s="272">
        <v>0</v>
      </c>
      <c r="O13" s="272">
        <v>0</v>
      </c>
      <c r="P13" s="272">
        <v>0</v>
      </c>
      <c r="Q13" s="272">
        <v>0</v>
      </c>
      <c r="R13" s="272">
        <v>0</v>
      </c>
      <c r="S13" s="272">
        <v>0</v>
      </c>
      <c r="T13" s="393">
        <v>315.24276875247648</v>
      </c>
      <c r="U13" s="272">
        <v>222.52430735468926</v>
      </c>
      <c r="V13" s="272">
        <v>0</v>
      </c>
    </row>
    <row r="14" spans="1:22" ht="15.75">
      <c r="A14" s="6">
        <v>10</v>
      </c>
      <c r="B14" s="20" t="s">
        <v>43</v>
      </c>
      <c r="C14" s="132">
        <v>10257</v>
      </c>
      <c r="D14" s="272">
        <v>949.04942965779458</v>
      </c>
      <c r="E14" s="272">
        <v>0</v>
      </c>
      <c r="F14" s="272">
        <v>177.94676806083649</v>
      </c>
      <c r="G14" s="272">
        <v>0</v>
      </c>
      <c r="H14" s="272">
        <v>29.657794676806081</v>
      </c>
      <c r="I14" s="272">
        <v>0</v>
      </c>
      <c r="J14" s="272">
        <v>29.657794676806081</v>
      </c>
      <c r="K14" s="272">
        <v>474.52471482889729</v>
      </c>
      <c r="L14" s="272">
        <v>29.657794676806081</v>
      </c>
      <c r="M14" s="272">
        <v>29.657794676806081</v>
      </c>
      <c r="N14" s="272">
        <v>0</v>
      </c>
      <c r="O14" s="272">
        <v>0</v>
      </c>
      <c r="P14" s="272">
        <v>0</v>
      </c>
      <c r="Q14" s="272">
        <v>0</v>
      </c>
      <c r="R14" s="272">
        <v>0</v>
      </c>
      <c r="S14" s="272">
        <v>0</v>
      </c>
      <c r="T14" s="272">
        <v>29.657794676806081</v>
      </c>
      <c r="U14" s="272">
        <v>148.28897338403041</v>
      </c>
      <c r="V14" s="272">
        <v>0</v>
      </c>
    </row>
    <row r="15" spans="1:22" ht="23.25" customHeight="1">
      <c r="A15" s="133" t="s">
        <v>109</v>
      </c>
      <c r="B15" s="112" t="s">
        <v>44</v>
      </c>
      <c r="C15" s="134">
        <v>153821.5</v>
      </c>
      <c r="D15" s="273">
        <v>1058.0250485140243</v>
      </c>
      <c r="E15" s="273">
        <v>3.9552338262206517</v>
      </c>
      <c r="F15" s="273">
        <v>126.56748243906085</v>
      </c>
      <c r="G15" s="273">
        <v>0</v>
      </c>
      <c r="H15" s="273">
        <v>15.820935304882607</v>
      </c>
      <c r="I15" s="273">
        <v>0</v>
      </c>
      <c r="J15" s="273">
        <v>37.574721349096194</v>
      </c>
      <c r="K15" s="273">
        <v>486.49376062514017</v>
      </c>
      <c r="L15" s="273">
        <v>61.306124306420102</v>
      </c>
      <c r="M15" s="273">
        <v>37.574721349096194</v>
      </c>
      <c r="N15" s="273">
        <v>1.9776169131103258</v>
      </c>
      <c r="O15" s="273">
        <v>1.9776169131103258</v>
      </c>
      <c r="P15" s="273">
        <v>17.798552217992931</v>
      </c>
      <c r="Q15" s="273">
        <v>0</v>
      </c>
      <c r="R15" s="273">
        <v>384.6</v>
      </c>
      <c r="S15" s="273">
        <v>3.9552338262206517</v>
      </c>
      <c r="T15" s="273">
        <v>114.70178096039889</v>
      </c>
      <c r="U15" s="273">
        <v>142.38841774394345</v>
      </c>
      <c r="V15" s="273">
        <v>1.9776169131103258</v>
      </c>
    </row>
    <row r="16" spans="1:22" ht="30.75" customHeight="1">
      <c r="A16" s="6">
        <v>11</v>
      </c>
      <c r="B16" s="7" t="s">
        <v>110</v>
      </c>
      <c r="C16" s="132">
        <v>63355</v>
      </c>
      <c r="D16" s="272">
        <v>907.48638623628767</v>
      </c>
      <c r="E16" s="272">
        <v>24.007576355457342</v>
      </c>
      <c r="F16" s="272">
        <v>172.85454975929287</v>
      </c>
      <c r="G16" s="272">
        <v>0</v>
      </c>
      <c r="H16" s="272">
        <v>4.8015152710914686</v>
      </c>
      <c r="I16" s="272">
        <v>0</v>
      </c>
      <c r="J16" s="272">
        <v>4.8015152710914686</v>
      </c>
      <c r="K16" s="272">
        <v>379.31970641622598</v>
      </c>
      <c r="L16" s="272">
        <v>86.427274879646433</v>
      </c>
      <c r="M16" s="272">
        <v>38.412122168731749</v>
      </c>
      <c r="N16" s="272">
        <v>4.8015152710914686</v>
      </c>
      <c r="O16" s="272">
        <v>0</v>
      </c>
      <c r="P16" s="272">
        <v>9.6030305421829372</v>
      </c>
      <c r="Q16" s="272">
        <v>0</v>
      </c>
      <c r="R16" s="272">
        <v>706.7</v>
      </c>
      <c r="S16" s="272">
        <v>9.6030305421829372</v>
      </c>
      <c r="T16" s="272">
        <v>57.618183253097619</v>
      </c>
      <c r="U16" s="272">
        <v>105.6333359640123</v>
      </c>
      <c r="V16" s="272">
        <v>9.6030305421829372</v>
      </c>
    </row>
    <row r="17" spans="1:22" ht="42.75" customHeight="1" thickBot="1">
      <c r="A17" s="341" t="s">
        <v>195</v>
      </c>
      <c r="B17" s="342"/>
      <c r="C17" s="274">
        <v>217176.5</v>
      </c>
      <c r="D17" s="275">
        <v>1014.1097218161265</v>
      </c>
      <c r="E17" s="275">
        <v>9.8049282496034333</v>
      </c>
      <c r="F17" s="275">
        <v>140.07040356576331</v>
      </c>
      <c r="G17" s="275">
        <v>0</v>
      </c>
      <c r="H17" s="275">
        <v>12.606336320918698</v>
      </c>
      <c r="I17" s="275">
        <v>0</v>
      </c>
      <c r="J17" s="275">
        <v>28.014080713152662</v>
      </c>
      <c r="K17" s="275">
        <v>455.22881158873082</v>
      </c>
      <c r="L17" s="275">
        <v>68.634497747224032</v>
      </c>
      <c r="M17" s="275">
        <v>37.819008962756094</v>
      </c>
      <c r="N17" s="275">
        <v>2.8014080713152665</v>
      </c>
      <c r="O17" s="275">
        <v>1.4007040356576332</v>
      </c>
      <c r="P17" s="275">
        <v>15.407744392233965</v>
      </c>
      <c r="Q17" s="275">
        <v>0</v>
      </c>
      <c r="R17" s="275">
        <v>470.36688617121354</v>
      </c>
      <c r="S17" s="275">
        <v>5.602816142630533</v>
      </c>
      <c r="T17" s="275">
        <v>98.049282496034323</v>
      </c>
      <c r="U17" s="275">
        <v>131.66617935181753</v>
      </c>
      <c r="V17" s="275">
        <v>4.2021121069728995</v>
      </c>
    </row>
    <row r="18" spans="1:22" ht="30.75" customHeight="1" thickBot="1">
      <c r="A18" s="323" t="s">
        <v>113</v>
      </c>
      <c r="B18" s="323"/>
      <c r="C18" s="323"/>
      <c r="D18" s="135">
        <v>1</v>
      </c>
      <c r="E18" s="115">
        <f t="shared" ref="E18:V18" si="0">SUM(E$17/$D$17)*1</f>
        <v>9.668508287292819E-3</v>
      </c>
      <c r="F18" s="136">
        <f t="shared" si="0"/>
        <v>0.13812154696132595</v>
      </c>
      <c r="G18" s="136">
        <f t="shared" si="0"/>
        <v>0</v>
      </c>
      <c r="H18" s="136">
        <f t="shared" si="0"/>
        <v>1.2430939226519336E-2</v>
      </c>
      <c r="I18" s="136">
        <f t="shared" si="0"/>
        <v>0</v>
      </c>
      <c r="J18" s="136">
        <f t="shared" si="0"/>
        <v>2.7624309392265192E-2</v>
      </c>
      <c r="K18" s="137">
        <f t="shared" si="0"/>
        <v>0.44889502762430938</v>
      </c>
      <c r="L18" s="136">
        <f t="shared" si="0"/>
        <v>6.7679558011049731E-2</v>
      </c>
      <c r="M18" s="136">
        <f t="shared" si="0"/>
        <v>3.7292817679558006E-2</v>
      </c>
      <c r="N18" s="136">
        <f t="shared" si="0"/>
        <v>2.7624309392265192E-3</v>
      </c>
      <c r="O18" s="136">
        <f t="shared" si="0"/>
        <v>1.3812154696132596E-3</v>
      </c>
      <c r="P18" s="136">
        <f t="shared" si="0"/>
        <v>1.5193370165745856E-2</v>
      </c>
      <c r="Q18" s="136">
        <f t="shared" si="0"/>
        <v>0</v>
      </c>
      <c r="R18" s="136">
        <v>6.0000000000000001E-3</v>
      </c>
      <c r="S18" s="136">
        <f t="shared" si="0"/>
        <v>5.5248618784530384E-3</v>
      </c>
      <c r="T18" s="136">
        <f t="shared" si="0"/>
        <v>9.668508287292818E-2</v>
      </c>
      <c r="U18" s="138">
        <f t="shared" si="0"/>
        <v>0.12983425414364641</v>
      </c>
      <c r="V18" s="136">
        <f t="shared" si="0"/>
        <v>4.1436464088397788E-3</v>
      </c>
    </row>
    <row r="19" spans="1:22" ht="19.5" thickBot="1">
      <c r="A19" s="327" t="s">
        <v>115</v>
      </c>
      <c r="B19" s="328"/>
      <c r="C19" s="329"/>
      <c r="D19" s="121">
        <v>1030.6452586186888</v>
      </c>
      <c r="E19" s="121">
        <v>18.253935098151164</v>
      </c>
      <c r="F19" s="121">
        <v>139.01073651668963</v>
      </c>
      <c r="G19" s="121">
        <v>0</v>
      </c>
      <c r="H19" s="121">
        <v>18.253935098151164</v>
      </c>
      <c r="I19" s="121">
        <v>0</v>
      </c>
      <c r="J19" s="121">
        <v>37.912019050006265</v>
      </c>
      <c r="K19" s="121">
        <v>432.47784694081224</v>
      </c>
      <c r="L19" s="121">
        <v>51.953507587045621</v>
      </c>
      <c r="M19" s="121">
        <v>57.570103001861362</v>
      </c>
      <c r="N19" s="121">
        <v>1.4041488537039357</v>
      </c>
      <c r="O19" s="121">
        <v>1.4041488537039357</v>
      </c>
      <c r="P19" s="121">
        <v>16.84978624444723</v>
      </c>
      <c r="Q19" s="121">
        <v>0</v>
      </c>
      <c r="R19" s="121">
        <v>156.5</v>
      </c>
      <c r="S19" s="121">
        <v>8.4248931222236152</v>
      </c>
      <c r="T19" s="121">
        <v>92.67382434445976</v>
      </c>
      <c r="U19" s="121">
        <v>151.64807620002506</v>
      </c>
      <c r="V19" s="121">
        <v>8.4248931222236152</v>
      </c>
    </row>
    <row r="20" spans="1:22" ht="33" customHeight="1">
      <c r="A20" s="330" t="s">
        <v>116</v>
      </c>
      <c r="B20" s="330"/>
      <c r="C20" s="330"/>
      <c r="D20" s="139">
        <f>D17*100/D19-100</f>
        <v>-1.6043868308989175</v>
      </c>
      <c r="E20" s="139">
        <f t="shared" ref="E20:V20" si="1">E17*100/E19-100</f>
        <v>-46.285947677131169</v>
      </c>
      <c r="F20" s="139">
        <f t="shared" si="1"/>
        <v>0.76229151476113088</v>
      </c>
      <c r="G20" s="140"/>
      <c r="H20" s="139">
        <f t="shared" si="1"/>
        <v>-30.939075584882943</v>
      </c>
      <c r="I20" s="139"/>
      <c r="J20" s="139">
        <f t="shared" si="1"/>
        <v>-26.107652889175171</v>
      </c>
      <c r="K20" s="139">
        <f t="shared" si="1"/>
        <v>5.2606081002415408</v>
      </c>
      <c r="L20" s="139">
        <f t="shared" si="1"/>
        <v>32.107534091380074</v>
      </c>
      <c r="M20" s="139">
        <f t="shared" si="1"/>
        <v>-34.307901166108167</v>
      </c>
      <c r="N20" s="139"/>
      <c r="O20" s="139"/>
      <c r="P20" s="139">
        <f t="shared" si="1"/>
        <v>-8.558220450354284</v>
      </c>
      <c r="Q20" s="139"/>
      <c r="R20" s="139">
        <f t="shared" si="1"/>
        <v>200.5539208761748</v>
      </c>
      <c r="S20" s="139">
        <f t="shared" si="1"/>
        <v>-33.496887600257665</v>
      </c>
      <c r="T20" s="139">
        <f t="shared" si="1"/>
        <v>5.8004060904991803</v>
      </c>
      <c r="U20" s="139">
        <f t="shared" si="1"/>
        <v>-13.176492144780809</v>
      </c>
      <c r="V20" s="139">
        <f t="shared" si="1"/>
        <v>-50.122665700193245</v>
      </c>
    </row>
    <row r="21" spans="1:22" ht="15.75">
      <c r="A21" s="343" t="s">
        <v>123</v>
      </c>
      <c r="B21" s="344"/>
      <c r="C21" s="345"/>
      <c r="D21" s="121">
        <v>1130.3</v>
      </c>
      <c r="E21" s="121">
        <v>15.6</v>
      </c>
      <c r="F21" s="121">
        <v>140.80000000000001</v>
      </c>
      <c r="G21" s="121">
        <v>1.4</v>
      </c>
      <c r="H21" s="121">
        <v>8.5</v>
      </c>
      <c r="I21" s="121">
        <v>0</v>
      </c>
      <c r="J21" s="121">
        <v>22.7</v>
      </c>
      <c r="K21" s="121">
        <v>457.8</v>
      </c>
      <c r="L21" s="121">
        <v>108.1</v>
      </c>
      <c r="M21" s="121">
        <v>56.9</v>
      </c>
      <c r="N21" s="121">
        <v>0</v>
      </c>
      <c r="O21" s="121">
        <v>0</v>
      </c>
      <c r="P21" s="121">
        <v>11.4</v>
      </c>
      <c r="Q21" s="121">
        <v>0</v>
      </c>
      <c r="R21" s="121">
        <v>380.2</v>
      </c>
      <c r="S21" s="121">
        <v>5.7</v>
      </c>
      <c r="T21" s="121">
        <v>100.9</v>
      </c>
      <c r="U21" s="121">
        <v>193.4</v>
      </c>
      <c r="V21" s="121">
        <v>9.9499999999999993</v>
      </c>
    </row>
    <row r="22" spans="1:22" ht="18.75">
      <c r="A22" s="339" t="s">
        <v>124</v>
      </c>
      <c r="B22" s="339"/>
      <c r="C22" s="339"/>
      <c r="D22" s="122">
        <v>1172.1879885956037</v>
      </c>
      <c r="E22" s="122">
        <v>24.390692541156991</v>
      </c>
      <c r="F22" s="122">
        <v>180.77807412857535</v>
      </c>
      <c r="G22" s="122">
        <v>0</v>
      </c>
      <c r="H22" s="122">
        <v>10.043226340476409</v>
      </c>
      <c r="I22" s="122">
        <v>0</v>
      </c>
      <c r="J22" s="122">
        <v>10.043226340476409</v>
      </c>
      <c r="K22" s="122">
        <v>500.72657040375236</v>
      </c>
      <c r="L22" s="122">
        <v>65.998344523130683</v>
      </c>
      <c r="M22" s="122">
        <v>44.477145222109812</v>
      </c>
      <c r="N22" s="122">
        <v>0</v>
      </c>
      <c r="O22" s="122">
        <v>0</v>
      </c>
      <c r="P22" s="122">
        <v>2.8694932401361171</v>
      </c>
      <c r="Q22" s="122">
        <v>0</v>
      </c>
      <c r="R22" s="122">
        <v>444.72681067344348</v>
      </c>
      <c r="S22" s="122">
        <v>4.3042398602041754</v>
      </c>
      <c r="T22" s="122">
        <v>70.302584383334874</v>
      </c>
      <c r="U22" s="122">
        <v>248.21116527177409</v>
      </c>
      <c r="V22" s="122">
        <v>10.043226340476409</v>
      </c>
    </row>
    <row r="23" spans="1:22" ht="18.75">
      <c r="A23" s="339" t="s">
        <v>125</v>
      </c>
      <c r="B23" s="339"/>
      <c r="C23" s="339"/>
      <c r="D23" s="122">
        <v>1236.2</v>
      </c>
      <c r="E23" s="122">
        <v>27.4</v>
      </c>
      <c r="F23" s="122">
        <v>150.19999999999999</v>
      </c>
      <c r="G23" s="122"/>
      <c r="H23" s="122">
        <v>4.3</v>
      </c>
      <c r="I23" s="122"/>
      <c r="J23" s="122">
        <v>8.6999999999999993</v>
      </c>
      <c r="K23" s="122">
        <v>583.5</v>
      </c>
      <c r="L23" s="122">
        <v>85.2</v>
      </c>
      <c r="M23" s="122">
        <v>59.2</v>
      </c>
      <c r="N23" s="122">
        <v>2.9</v>
      </c>
      <c r="O23" s="122">
        <v>2.9</v>
      </c>
      <c r="P23" s="122">
        <v>4.3</v>
      </c>
      <c r="Q23" s="122"/>
      <c r="R23" s="122">
        <v>761.8</v>
      </c>
      <c r="S23" s="122">
        <v>7.2</v>
      </c>
      <c r="T23" s="122">
        <v>66.400000000000006</v>
      </c>
      <c r="U23" s="122">
        <v>218.1</v>
      </c>
      <c r="V23" s="122">
        <v>20.2</v>
      </c>
    </row>
    <row r="24" spans="1:22" ht="15.75">
      <c r="A24" s="123"/>
      <c r="B24" s="340" t="s">
        <v>126</v>
      </c>
      <c r="C24" s="340"/>
      <c r="D24" s="340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3"/>
    </row>
    <row r="25" spans="1:22" ht="15">
      <c r="A25" s="125"/>
      <c r="B25" s="126" t="s">
        <v>120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8"/>
      <c r="V25" s="129"/>
    </row>
    <row r="26" spans="1:22">
      <c r="A26" s="130"/>
      <c r="B26" s="131">
        <v>1063</v>
      </c>
      <c r="C26" s="131" t="s">
        <v>121</v>
      </c>
      <c r="D26" s="131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</row>
    <row r="27" spans="1:22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</row>
  </sheetData>
  <mergeCells count="14">
    <mergeCell ref="A23:C23"/>
    <mergeCell ref="B24:D24"/>
    <mergeCell ref="A17:B17"/>
    <mergeCell ref="A18:C18"/>
    <mergeCell ref="A19:C19"/>
    <mergeCell ref="A20:C20"/>
    <mergeCell ref="A21:C21"/>
    <mergeCell ref="A22:C22"/>
    <mergeCell ref="A1:T1"/>
    <mergeCell ref="B2:M2"/>
    <mergeCell ref="A3:A4"/>
    <mergeCell ref="B3:B4"/>
    <mergeCell ref="C3:C4"/>
    <mergeCell ref="D3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Zeros="0" workbookViewId="0">
      <selection activeCell="B3" sqref="B3:B4"/>
    </sheetView>
  </sheetViews>
  <sheetFormatPr defaultRowHeight="12.75"/>
  <cols>
    <col min="1" max="1" width="5.5703125" customWidth="1"/>
    <col min="2" max="2" width="17.85546875" customWidth="1"/>
    <col min="5" max="10" width="6.85546875" customWidth="1"/>
    <col min="11" max="11" width="8.140625" customWidth="1"/>
    <col min="12" max="18" width="6.85546875" customWidth="1"/>
    <col min="19" max="19" width="8.42578125" customWidth="1"/>
    <col min="20" max="20" width="6.85546875" customWidth="1"/>
  </cols>
  <sheetData>
    <row r="1" spans="1:20" ht="51.75" customHeight="1">
      <c r="A1" s="347" t="s">
        <v>127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85"/>
      <c r="T1" s="85"/>
    </row>
    <row r="2" spans="1:20" ht="42.75" customHeight="1" thickBot="1">
      <c r="A2" s="86"/>
      <c r="B2" s="348" t="s">
        <v>128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87"/>
      <c r="T2" s="87"/>
    </row>
    <row r="3" spans="1:20" ht="167.25" thickBot="1">
      <c r="A3" s="349" t="s">
        <v>69</v>
      </c>
      <c r="B3" s="350" t="s">
        <v>70</v>
      </c>
      <c r="C3" s="351" t="s">
        <v>129</v>
      </c>
      <c r="D3" s="141" t="s">
        <v>72</v>
      </c>
      <c r="E3" s="89" t="s">
        <v>73</v>
      </c>
      <c r="F3" s="90" t="s">
        <v>74</v>
      </c>
      <c r="G3" s="90" t="s">
        <v>75</v>
      </c>
      <c r="H3" s="90" t="s">
        <v>76</v>
      </c>
      <c r="I3" s="90" t="s">
        <v>77</v>
      </c>
      <c r="J3" s="90" t="s">
        <v>78</v>
      </c>
      <c r="K3" s="92" t="s">
        <v>79</v>
      </c>
      <c r="L3" s="90" t="s">
        <v>80</v>
      </c>
      <c r="M3" s="90" t="s">
        <v>81</v>
      </c>
      <c r="N3" s="90" t="s">
        <v>82</v>
      </c>
      <c r="O3" s="90" t="s">
        <v>83</v>
      </c>
      <c r="P3" s="90" t="s">
        <v>84</v>
      </c>
      <c r="Q3" s="90" t="s">
        <v>87</v>
      </c>
      <c r="R3" s="142" t="s">
        <v>88</v>
      </c>
      <c r="S3" s="143" t="s">
        <v>89</v>
      </c>
      <c r="T3" s="144" t="s">
        <v>90</v>
      </c>
    </row>
    <row r="4" spans="1:20" ht="32.25" thickBot="1">
      <c r="A4" s="349"/>
      <c r="B4" s="350"/>
      <c r="C4" s="351"/>
      <c r="D4" s="145" t="s">
        <v>130</v>
      </c>
      <c r="E4" s="95" t="s">
        <v>91</v>
      </c>
      <c r="F4" s="96" t="s">
        <v>92</v>
      </c>
      <c r="G4" s="96" t="s">
        <v>93</v>
      </c>
      <c r="H4" s="96" t="s">
        <v>94</v>
      </c>
      <c r="I4" s="96" t="s">
        <v>95</v>
      </c>
      <c r="J4" s="96" t="s">
        <v>96</v>
      </c>
      <c r="K4" s="97" t="s">
        <v>97</v>
      </c>
      <c r="L4" s="96" t="s">
        <v>98</v>
      </c>
      <c r="M4" s="96" t="s">
        <v>99</v>
      </c>
      <c r="N4" s="96" t="s">
        <v>100</v>
      </c>
      <c r="O4" s="96" t="s">
        <v>101</v>
      </c>
      <c r="P4" s="96" t="s">
        <v>102</v>
      </c>
      <c r="Q4" s="96" t="s">
        <v>105</v>
      </c>
      <c r="R4" s="146" t="s">
        <v>106</v>
      </c>
      <c r="S4" s="147" t="s">
        <v>107</v>
      </c>
      <c r="T4" s="148" t="s">
        <v>108</v>
      </c>
    </row>
    <row r="5" spans="1:20" ht="15.75">
      <c r="A5" s="149">
        <v>1</v>
      </c>
      <c r="B5" s="150" t="s">
        <v>34</v>
      </c>
      <c r="C5" s="13">
        <v>17919</v>
      </c>
      <c r="D5" s="151">
        <f t="shared" ref="D5:D14" si="0">SUM(E5:S5)</f>
        <v>21</v>
      </c>
      <c r="E5" s="102"/>
      <c r="F5" s="102">
        <v>3</v>
      </c>
      <c r="G5" s="102"/>
      <c r="H5" s="102"/>
      <c r="I5" s="102"/>
      <c r="J5" s="102"/>
      <c r="K5" s="103">
        <v>6</v>
      </c>
      <c r="L5" s="102">
        <v>2</v>
      </c>
      <c r="M5" s="102"/>
      <c r="N5" s="102"/>
      <c r="O5" s="102">
        <v>1</v>
      </c>
      <c r="P5" s="102">
        <v>1</v>
      </c>
      <c r="Q5" s="102"/>
      <c r="R5" s="152"/>
      <c r="S5" s="153">
        <v>8</v>
      </c>
      <c r="T5" s="153"/>
    </row>
    <row r="6" spans="1:20" ht="15.75">
      <c r="A6" s="149">
        <v>2</v>
      </c>
      <c r="B6" s="150" t="s">
        <v>35</v>
      </c>
      <c r="C6" s="13">
        <v>4515</v>
      </c>
      <c r="D6" s="151">
        <f t="shared" si="0"/>
        <v>6</v>
      </c>
      <c r="E6" s="102"/>
      <c r="F6" s="102"/>
      <c r="G6" s="102"/>
      <c r="H6" s="102"/>
      <c r="I6" s="102"/>
      <c r="J6" s="102"/>
      <c r="K6" s="103">
        <v>3</v>
      </c>
      <c r="L6" s="102"/>
      <c r="M6" s="102"/>
      <c r="N6" s="102"/>
      <c r="O6" s="102"/>
      <c r="P6" s="102"/>
      <c r="Q6" s="102"/>
      <c r="R6" s="152"/>
      <c r="S6" s="153">
        <v>3</v>
      </c>
      <c r="T6" s="153"/>
    </row>
    <row r="7" spans="1:20" ht="15.75">
      <c r="A7" s="149">
        <v>3</v>
      </c>
      <c r="B7" s="150" t="s">
        <v>36</v>
      </c>
      <c r="C7" s="13">
        <v>6172</v>
      </c>
      <c r="D7" s="151">
        <f t="shared" si="0"/>
        <v>9</v>
      </c>
      <c r="E7" s="102"/>
      <c r="F7" s="102">
        <v>1</v>
      </c>
      <c r="G7" s="102"/>
      <c r="H7" s="102"/>
      <c r="I7" s="102"/>
      <c r="J7" s="102"/>
      <c r="K7" s="103">
        <v>4</v>
      </c>
      <c r="L7" s="102">
        <v>1</v>
      </c>
      <c r="M7" s="102"/>
      <c r="N7" s="102"/>
      <c r="O7" s="102"/>
      <c r="P7" s="102"/>
      <c r="Q7" s="102"/>
      <c r="R7" s="152"/>
      <c r="S7" s="153">
        <v>3</v>
      </c>
      <c r="T7" s="153"/>
    </row>
    <row r="8" spans="1:20" ht="15.75">
      <c r="A8" s="149">
        <v>4</v>
      </c>
      <c r="B8" s="150" t="s">
        <v>37</v>
      </c>
      <c r="C8" s="13">
        <v>6945</v>
      </c>
      <c r="D8" s="151">
        <f t="shared" si="0"/>
        <v>18</v>
      </c>
      <c r="E8" s="102">
        <v>1</v>
      </c>
      <c r="F8" s="102">
        <v>2</v>
      </c>
      <c r="G8" s="102"/>
      <c r="H8" s="102"/>
      <c r="I8" s="102"/>
      <c r="J8" s="102"/>
      <c r="K8" s="103">
        <v>5</v>
      </c>
      <c r="L8" s="102">
        <v>1</v>
      </c>
      <c r="M8" s="102"/>
      <c r="N8" s="102"/>
      <c r="O8" s="102"/>
      <c r="P8" s="102"/>
      <c r="Q8" s="102"/>
      <c r="R8" s="152">
        <v>1</v>
      </c>
      <c r="S8" s="153">
        <v>8</v>
      </c>
      <c r="T8" s="153">
        <v>1</v>
      </c>
    </row>
    <row r="9" spans="1:20" ht="15.75">
      <c r="A9" s="149">
        <v>5</v>
      </c>
      <c r="B9" s="150" t="s">
        <v>38</v>
      </c>
      <c r="C9" s="13">
        <v>7321</v>
      </c>
      <c r="D9" s="151">
        <f t="shared" si="0"/>
        <v>15</v>
      </c>
      <c r="E9" s="102"/>
      <c r="F9" s="102"/>
      <c r="G9" s="102"/>
      <c r="H9" s="102"/>
      <c r="I9" s="102"/>
      <c r="J9" s="102"/>
      <c r="K9" s="103">
        <v>6</v>
      </c>
      <c r="L9" s="102">
        <v>1</v>
      </c>
      <c r="M9" s="102">
        <v>2</v>
      </c>
      <c r="N9" s="102">
        <v>1</v>
      </c>
      <c r="O9" s="102"/>
      <c r="P9" s="102"/>
      <c r="Q9" s="102"/>
      <c r="R9" s="152"/>
      <c r="S9" s="153">
        <v>5</v>
      </c>
      <c r="T9" s="153"/>
    </row>
    <row r="10" spans="1:20" ht="15.75">
      <c r="A10" s="149">
        <v>6</v>
      </c>
      <c r="B10" s="150" t="s">
        <v>39</v>
      </c>
      <c r="C10" s="13">
        <v>5953</v>
      </c>
      <c r="D10" s="151">
        <f t="shared" si="0"/>
        <v>7</v>
      </c>
      <c r="E10" s="102"/>
      <c r="F10" s="102"/>
      <c r="G10" s="102"/>
      <c r="H10" s="102"/>
      <c r="I10" s="102"/>
      <c r="J10" s="102">
        <v>1</v>
      </c>
      <c r="K10" s="103">
        <v>3</v>
      </c>
      <c r="L10" s="102"/>
      <c r="M10" s="102"/>
      <c r="N10" s="102"/>
      <c r="O10" s="102"/>
      <c r="P10" s="102"/>
      <c r="Q10" s="102"/>
      <c r="R10" s="152"/>
      <c r="S10" s="153">
        <v>3</v>
      </c>
      <c r="T10" s="153"/>
    </row>
    <row r="11" spans="1:20" ht="15.75">
      <c r="A11" s="149">
        <v>7</v>
      </c>
      <c r="B11" s="150" t="s">
        <v>40</v>
      </c>
      <c r="C11" s="13">
        <v>9880</v>
      </c>
      <c r="D11" s="151">
        <f t="shared" si="0"/>
        <v>9</v>
      </c>
      <c r="E11" s="102"/>
      <c r="F11" s="102">
        <v>1</v>
      </c>
      <c r="G11" s="102"/>
      <c r="H11" s="102"/>
      <c r="I11" s="102"/>
      <c r="J11" s="102"/>
      <c r="K11" s="103">
        <v>2</v>
      </c>
      <c r="L11" s="102">
        <v>1</v>
      </c>
      <c r="M11" s="102"/>
      <c r="N11" s="102"/>
      <c r="O11" s="102"/>
      <c r="P11" s="102"/>
      <c r="Q11" s="102"/>
      <c r="R11" s="152"/>
      <c r="S11" s="153">
        <v>5</v>
      </c>
      <c r="T11" s="153"/>
    </row>
    <row r="12" spans="1:20" ht="15.75">
      <c r="A12" s="149">
        <v>8</v>
      </c>
      <c r="B12" s="150" t="s">
        <v>41</v>
      </c>
      <c r="C12" s="13">
        <v>7392</v>
      </c>
      <c r="D12" s="151">
        <f t="shared" si="0"/>
        <v>16</v>
      </c>
      <c r="E12" s="102"/>
      <c r="F12" s="102">
        <v>1</v>
      </c>
      <c r="G12" s="102"/>
      <c r="H12" s="102"/>
      <c r="I12" s="102"/>
      <c r="J12" s="102"/>
      <c r="K12" s="103">
        <v>5</v>
      </c>
      <c r="L12" s="102">
        <v>2</v>
      </c>
      <c r="M12" s="102"/>
      <c r="N12" s="102"/>
      <c r="O12" s="102"/>
      <c r="P12" s="102">
        <v>1</v>
      </c>
      <c r="Q12" s="102"/>
      <c r="R12" s="152">
        <v>1</v>
      </c>
      <c r="S12" s="153">
        <v>6</v>
      </c>
      <c r="T12" s="153"/>
    </row>
    <row r="13" spans="1:20" ht="15.75">
      <c r="A13" s="149">
        <v>9</v>
      </c>
      <c r="B13" s="150" t="s">
        <v>42</v>
      </c>
      <c r="C13" s="13">
        <v>8679</v>
      </c>
      <c r="D13" s="151">
        <f t="shared" si="0"/>
        <v>25</v>
      </c>
      <c r="E13" s="102">
        <v>1</v>
      </c>
      <c r="F13" s="102">
        <v>3</v>
      </c>
      <c r="G13" s="102"/>
      <c r="H13" s="102"/>
      <c r="I13" s="102"/>
      <c r="J13" s="102">
        <v>1</v>
      </c>
      <c r="K13" s="103">
        <v>9</v>
      </c>
      <c r="L13" s="102">
        <v>1</v>
      </c>
      <c r="M13" s="102"/>
      <c r="N13" s="102"/>
      <c r="O13" s="102"/>
      <c r="P13" s="102"/>
      <c r="Q13" s="102"/>
      <c r="R13" s="152">
        <v>2</v>
      </c>
      <c r="S13" s="153">
        <v>8</v>
      </c>
      <c r="T13" s="153"/>
    </row>
    <row r="14" spans="1:20" ht="15.75">
      <c r="A14" s="149">
        <v>10</v>
      </c>
      <c r="B14" s="154" t="s">
        <v>43</v>
      </c>
      <c r="C14" s="13">
        <v>5262</v>
      </c>
      <c r="D14" s="151">
        <f t="shared" si="0"/>
        <v>11</v>
      </c>
      <c r="E14" s="102"/>
      <c r="F14" s="102">
        <v>2</v>
      </c>
      <c r="G14" s="102"/>
      <c r="H14" s="102"/>
      <c r="I14" s="102"/>
      <c r="J14" s="102">
        <v>1</v>
      </c>
      <c r="K14" s="103">
        <v>3</v>
      </c>
      <c r="L14" s="102"/>
      <c r="M14" s="102">
        <v>1</v>
      </c>
      <c r="N14" s="102"/>
      <c r="O14" s="102"/>
      <c r="P14" s="102"/>
      <c r="Q14" s="102"/>
      <c r="R14" s="152"/>
      <c r="S14" s="153">
        <v>4</v>
      </c>
      <c r="T14" s="153"/>
    </row>
    <row r="15" spans="1:20" ht="15.75">
      <c r="A15" s="155" t="s">
        <v>109</v>
      </c>
      <c r="B15" s="156" t="s">
        <v>44</v>
      </c>
      <c r="C15" s="157">
        <v>80038</v>
      </c>
      <c r="D15" s="151">
        <f t="shared" ref="D15:S15" si="1">SUM(D5:D14)</f>
        <v>137</v>
      </c>
      <c r="E15" s="107">
        <f t="shared" si="1"/>
        <v>2</v>
      </c>
      <c r="F15" s="108">
        <f t="shared" si="1"/>
        <v>13</v>
      </c>
      <c r="G15" s="108">
        <f t="shared" si="1"/>
        <v>0</v>
      </c>
      <c r="H15" s="108">
        <f t="shared" si="1"/>
        <v>0</v>
      </c>
      <c r="I15" s="108">
        <f t="shared" si="1"/>
        <v>0</v>
      </c>
      <c r="J15" s="108">
        <f t="shared" si="1"/>
        <v>3</v>
      </c>
      <c r="K15" s="109">
        <f t="shared" si="1"/>
        <v>46</v>
      </c>
      <c r="L15" s="108">
        <f t="shared" si="1"/>
        <v>9</v>
      </c>
      <c r="M15" s="108">
        <f t="shared" si="1"/>
        <v>3</v>
      </c>
      <c r="N15" s="108">
        <f t="shared" si="1"/>
        <v>1</v>
      </c>
      <c r="O15" s="108">
        <f t="shared" si="1"/>
        <v>1</v>
      </c>
      <c r="P15" s="108">
        <f t="shared" si="1"/>
        <v>2</v>
      </c>
      <c r="Q15" s="108">
        <f t="shared" si="1"/>
        <v>0</v>
      </c>
      <c r="R15" s="158">
        <f t="shared" si="1"/>
        <v>4</v>
      </c>
      <c r="S15" s="159">
        <f t="shared" si="1"/>
        <v>53</v>
      </c>
      <c r="T15" s="160">
        <f>SUM(T5:T14)</f>
        <v>1</v>
      </c>
    </row>
    <row r="16" spans="1:20" ht="15.75">
      <c r="A16" s="149">
        <v>11</v>
      </c>
      <c r="B16" s="150" t="s">
        <v>131</v>
      </c>
      <c r="C16" s="161">
        <v>37444</v>
      </c>
      <c r="D16" s="151">
        <f>SUM(E16:S16)</f>
        <v>40</v>
      </c>
      <c r="E16" s="102">
        <v>3</v>
      </c>
      <c r="F16" s="102">
        <v>3</v>
      </c>
      <c r="G16" s="102"/>
      <c r="H16" s="102"/>
      <c r="I16" s="102"/>
      <c r="J16" s="102"/>
      <c r="K16" s="103">
        <v>13</v>
      </c>
      <c r="L16" s="102">
        <v>3</v>
      </c>
      <c r="M16" s="102">
        <v>2</v>
      </c>
      <c r="N16" s="102"/>
      <c r="O16" s="102"/>
      <c r="P16" s="102">
        <v>1</v>
      </c>
      <c r="Q16" s="102"/>
      <c r="R16" s="152">
        <v>1</v>
      </c>
      <c r="S16" s="153">
        <v>14</v>
      </c>
      <c r="T16" s="153">
        <v>1</v>
      </c>
    </row>
    <row r="17" spans="1:20" ht="28.5">
      <c r="A17" s="155" t="s">
        <v>111</v>
      </c>
      <c r="B17" s="162" t="s">
        <v>132</v>
      </c>
      <c r="C17" s="163">
        <v>117482</v>
      </c>
      <c r="D17" s="151">
        <f>SUM(D15,D16)</f>
        <v>177</v>
      </c>
      <c r="E17" s="107">
        <f t="shared" ref="E17:S17" si="2">SUM(E15:E16)</f>
        <v>5</v>
      </c>
      <c r="F17" s="108">
        <f t="shared" si="2"/>
        <v>16</v>
      </c>
      <c r="G17" s="108">
        <f t="shared" si="2"/>
        <v>0</v>
      </c>
      <c r="H17" s="108">
        <f t="shared" si="2"/>
        <v>0</v>
      </c>
      <c r="I17" s="108">
        <f t="shared" si="2"/>
        <v>0</v>
      </c>
      <c r="J17" s="108">
        <f t="shared" si="2"/>
        <v>3</v>
      </c>
      <c r="K17" s="109">
        <f t="shared" si="2"/>
        <v>59</v>
      </c>
      <c r="L17" s="108">
        <f t="shared" si="2"/>
        <v>12</v>
      </c>
      <c r="M17" s="108">
        <f t="shared" si="2"/>
        <v>5</v>
      </c>
      <c r="N17" s="108">
        <f t="shared" si="2"/>
        <v>1</v>
      </c>
      <c r="O17" s="108">
        <f t="shared" si="2"/>
        <v>1</v>
      </c>
      <c r="P17" s="108">
        <f t="shared" si="2"/>
        <v>3</v>
      </c>
      <c r="Q17" s="108">
        <f t="shared" si="2"/>
        <v>0</v>
      </c>
      <c r="R17" s="158">
        <f t="shared" si="2"/>
        <v>5</v>
      </c>
      <c r="S17" s="159">
        <f t="shared" si="2"/>
        <v>67</v>
      </c>
      <c r="T17" s="160">
        <f>SUM(T15:T16)</f>
        <v>2</v>
      </c>
    </row>
    <row r="18" spans="1:20" ht="33.75" customHeight="1">
      <c r="A18" s="352" t="s">
        <v>113</v>
      </c>
      <c r="B18" s="352"/>
      <c r="C18" s="352"/>
      <c r="D18" s="164">
        <v>1</v>
      </c>
      <c r="E18" s="165">
        <f>E17/$D17</f>
        <v>2.8248587570621469E-2</v>
      </c>
      <c r="F18" s="165">
        <f>F17/$D17</f>
        <v>9.03954802259887E-2</v>
      </c>
      <c r="G18" s="165">
        <f t="shared" ref="G18:S18" si="3">G17/$D17</f>
        <v>0</v>
      </c>
      <c r="H18" s="165">
        <f t="shared" si="3"/>
        <v>0</v>
      </c>
      <c r="I18" s="165">
        <f t="shared" si="3"/>
        <v>0</v>
      </c>
      <c r="J18" s="165">
        <f t="shared" si="3"/>
        <v>1.6949152542372881E-2</v>
      </c>
      <c r="K18" s="165">
        <f t="shared" si="3"/>
        <v>0.33333333333333331</v>
      </c>
      <c r="L18" s="165">
        <f t="shared" si="3"/>
        <v>6.7796610169491525E-2</v>
      </c>
      <c r="M18" s="165">
        <f t="shared" si="3"/>
        <v>2.8248587570621469E-2</v>
      </c>
      <c r="N18" s="165">
        <f t="shared" si="3"/>
        <v>5.6497175141242938E-3</v>
      </c>
      <c r="O18" s="165">
        <f t="shared" si="3"/>
        <v>5.6497175141242938E-3</v>
      </c>
      <c r="P18" s="165">
        <f t="shared" si="3"/>
        <v>1.6949152542372881E-2</v>
      </c>
      <c r="Q18" s="165">
        <f t="shared" si="3"/>
        <v>0</v>
      </c>
      <c r="R18" s="166">
        <f t="shared" si="3"/>
        <v>2.8248587570621469E-2</v>
      </c>
      <c r="S18" s="167">
        <f t="shared" si="3"/>
        <v>0.37853107344632769</v>
      </c>
      <c r="T18" s="167">
        <f>T17/$D17</f>
        <v>1.1299435028248588E-2</v>
      </c>
    </row>
    <row r="19" spans="1:20" ht="39" customHeight="1">
      <c r="A19" s="353" t="s">
        <v>133</v>
      </c>
      <c r="B19" s="353"/>
      <c r="C19" s="353"/>
      <c r="D19" s="168">
        <f>D17*100000/$C17*3.042</f>
        <v>458.31191161199166</v>
      </c>
      <c r="E19" s="168">
        <f t="shared" ref="E19:T19" si="4">E17*100000/$C17*3.042</f>
        <v>12.946664169830271</v>
      </c>
      <c r="F19" s="168">
        <f t="shared" si="4"/>
        <v>41.429325343456867</v>
      </c>
      <c r="G19" s="168">
        <f t="shared" si="4"/>
        <v>0</v>
      </c>
      <c r="H19" s="168">
        <f t="shared" si="4"/>
        <v>0</v>
      </c>
      <c r="I19" s="168">
        <f t="shared" si="4"/>
        <v>0</v>
      </c>
      <c r="J19" s="168">
        <f t="shared" si="4"/>
        <v>7.7679985018981625</v>
      </c>
      <c r="K19" s="168">
        <f t="shared" si="4"/>
        <v>152.77063720399721</v>
      </c>
      <c r="L19" s="168">
        <f t="shared" si="4"/>
        <v>31.07199400759265</v>
      </c>
      <c r="M19" s="168">
        <f t="shared" si="4"/>
        <v>12.946664169830271</v>
      </c>
      <c r="N19" s="168">
        <f t="shared" si="4"/>
        <v>2.5893328339660542</v>
      </c>
      <c r="O19" s="168">
        <f t="shared" si="4"/>
        <v>2.5893328339660542</v>
      </c>
      <c r="P19" s="168">
        <f t="shared" si="4"/>
        <v>7.7679985018981625</v>
      </c>
      <c r="Q19" s="168">
        <f t="shared" si="4"/>
        <v>0</v>
      </c>
      <c r="R19" s="168">
        <f t="shared" si="4"/>
        <v>12.946664169830271</v>
      </c>
      <c r="S19" s="168">
        <f t="shared" si="4"/>
        <v>173.48529987572564</v>
      </c>
      <c r="T19" s="168">
        <f t="shared" si="4"/>
        <v>5.1786656679321084</v>
      </c>
    </row>
    <row r="20" spans="1:20" ht="15.75">
      <c r="A20" s="346" t="s">
        <v>134</v>
      </c>
      <c r="B20" s="346"/>
      <c r="C20" s="346"/>
      <c r="D20" s="169">
        <v>527.31414423821877</v>
      </c>
      <c r="E20" s="169">
        <v>20.379290598578503</v>
      </c>
      <c r="F20" s="169">
        <v>61.137871795735506</v>
      </c>
      <c r="G20" s="169">
        <v>0</v>
      </c>
      <c r="H20" s="169">
        <v>7.6422339744669383</v>
      </c>
      <c r="I20" s="169">
        <v>0</v>
      </c>
      <c r="J20" s="169">
        <v>10.189645299289252</v>
      </c>
      <c r="K20" s="169">
        <v>124.82315491629332</v>
      </c>
      <c r="L20" s="169">
        <v>20.379290598578503</v>
      </c>
      <c r="M20" s="169">
        <v>38.211169872334693</v>
      </c>
      <c r="N20" s="169">
        <v>2.5474113248223129</v>
      </c>
      <c r="O20" s="169">
        <v>0</v>
      </c>
      <c r="P20" s="169">
        <v>5.0948226496446258</v>
      </c>
      <c r="Q20" s="169">
        <v>0</v>
      </c>
      <c r="R20" s="170">
        <v>25.474113248223127</v>
      </c>
      <c r="S20" s="169">
        <v>211.43513996025195</v>
      </c>
      <c r="T20" s="169">
        <v>7.6422339744669383</v>
      </c>
    </row>
    <row r="21" spans="1:20" ht="15.75">
      <c r="A21" s="354" t="s">
        <v>135</v>
      </c>
      <c r="B21" s="354"/>
      <c r="C21" s="354"/>
      <c r="D21" s="171">
        <f>D19*100/D20-100</f>
        <v>-13.085602459215423</v>
      </c>
      <c r="E21" s="171">
        <f t="shared" ref="E21:T21" si="5">E19*100/E20-100</f>
        <v>-36.471467899214666</v>
      </c>
      <c r="F21" s="171">
        <f t="shared" si="5"/>
        <v>-32.236232425828973</v>
      </c>
      <c r="G21" s="171"/>
      <c r="H21" s="171">
        <f t="shared" si="5"/>
        <v>-100</v>
      </c>
      <c r="I21" s="171"/>
      <c r="J21" s="171">
        <f t="shared" si="5"/>
        <v>-23.765761479057616</v>
      </c>
      <c r="K21" s="171">
        <f t="shared" si="5"/>
        <v>22.389661843145632</v>
      </c>
      <c r="L21" s="171">
        <f t="shared" si="5"/>
        <v>52.468477041884768</v>
      </c>
      <c r="M21" s="171">
        <f t="shared" si="5"/>
        <v>-66.118116212914487</v>
      </c>
      <c r="N21" s="171">
        <f t="shared" si="5"/>
        <v>1.645651361256526</v>
      </c>
      <c r="O21" s="171"/>
      <c r="P21" s="171">
        <f t="shared" si="5"/>
        <v>52.468477041884768</v>
      </c>
      <c r="Q21" s="171"/>
      <c r="R21" s="171">
        <f t="shared" si="5"/>
        <v>-49.17717431937173</v>
      </c>
      <c r="S21" s="171">
        <f t="shared" si="5"/>
        <v>-17.948691069829053</v>
      </c>
      <c r="T21" s="171">
        <f t="shared" si="5"/>
        <v>-32.236232425828973</v>
      </c>
    </row>
    <row r="22" spans="1:20" ht="15.75">
      <c r="A22" s="355" t="s">
        <v>136</v>
      </c>
      <c r="B22" s="356"/>
      <c r="C22" s="357"/>
      <c r="D22" s="172">
        <v>207</v>
      </c>
      <c r="E22" s="172">
        <v>8</v>
      </c>
      <c r="F22" s="172">
        <v>24</v>
      </c>
      <c r="G22" s="172">
        <v>0</v>
      </c>
      <c r="H22" s="173">
        <v>3</v>
      </c>
      <c r="I22" s="172">
        <v>0</v>
      </c>
      <c r="J22" s="172">
        <v>4</v>
      </c>
      <c r="K22" s="172">
        <v>49</v>
      </c>
      <c r="L22" s="172">
        <v>8</v>
      </c>
      <c r="M22" s="172">
        <v>15</v>
      </c>
      <c r="N22" s="172">
        <v>1</v>
      </c>
      <c r="O22" s="172">
        <v>0</v>
      </c>
      <c r="P22" s="172">
        <v>2</v>
      </c>
      <c r="Q22" s="172">
        <v>0</v>
      </c>
      <c r="R22" s="174">
        <v>10</v>
      </c>
      <c r="S22" s="172">
        <v>83</v>
      </c>
      <c r="T22" s="172">
        <v>3</v>
      </c>
    </row>
    <row r="23" spans="1:20" ht="15.75">
      <c r="A23" s="346" t="s">
        <v>137</v>
      </c>
      <c r="B23" s="346"/>
      <c r="C23" s="346"/>
      <c r="D23" s="175">
        <v>582.1</v>
      </c>
      <c r="E23" s="175">
        <v>22.8</v>
      </c>
      <c r="F23" s="175">
        <v>48.3</v>
      </c>
      <c r="G23" s="175">
        <v>0</v>
      </c>
      <c r="H23" s="175">
        <v>5.08</v>
      </c>
      <c r="I23" s="175">
        <v>0</v>
      </c>
      <c r="J23" s="175">
        <v>7.6</v>
      </c>
      <c r="K23" s="175">
        <v>137.284693493795</v>
      </c>
      <c r="L23" s="175">
        <v>35.590000000000003</v>
      </c>
      <c r="M23" s="175">
        <v>48.3</v>
      </c>
      <c r="N23" s="175">
        <v>0</v>
      </c>
      <c r="O23" s="175">
        <v>0</v>
      </c>
      <c r="P23" s="175">
        <v>7.6</v>
      </c>
      <c r="Q23" s="175">
        <v>0</v>
      </c>
      <c r="R23" s="175">
        <v>2.6</v>
      </c>
      <c r="S23" s="175">
        <v>266.89999999999998</v>
      </c>
      <c r="T23" s="175">
        <v>12.7</v>
      </c>
    </row>
    <row r="24" spans="1:20" ht="15.75">
      <c r="A24" s="346" t="s">
        <v>138</v>
      </c>
      <c r="B24" s="346"/>
      <c r="C24" s="346"/>
      <c r="D24" s="175">
        <v>712.28883080905939</v>
      </c>
      <c r="E24" s="175">
        <v>35.112829687770528</v>
      </c>
      <c r="F24" s="175">
        <v>107.84654832672378</v>
      </c>
      <c r="G24" s="175">
        <v>0</v>
      </c>
      <c r="H24" s="175">
        <v>2.5080592634121803</v>
      </c>
      <c r="I24" s="175">
        <v>0</v>
      </c>
      <c r="J24" s="175">
        <v>7.5241777902365419</v>
      </c>
      <c r="K24" s="175">
        <v>117.87878538037249</v>
      </c>
      <c r="L24" s="175">
        <v>32.60477042435835</v>
      </c>
      <c r="M24" s="175">
        <v>47.653126004831435</v>
      </c>
      <c r="N24" s="175">
        <v>0</v>
      </c>
      <c r="O24" s="175">
        <v>0</v>
      </c>
      <c r="P24" s="175">
        <v>5.0161185268243607</v>
      </c>
      <c r="Q24" s="175">
        <v>5.0161185268243607</v>
      </c>
      <c r="R24" s="175">
        <v>10.032237053648721</v>
      </c>
      <c r="S24" s="175">
        <v>341.09605982405657</v>
      </c>
      <c r="T24" s="175">
        <v>12.540296317060903</v>
      </c>
    </row>
  </sheetData>
  <mergeCells count="12">
    <mergeCell ref="A24:C24"/>
    <mergeCell ref="A1:R1"/>
    <mergeCell ref="B2:R2"/>
    <mergeCell ref="A3:A4"/>
    <mergeCell ref="B3:B4"/>
    <mergeCell ref="C3:C4"/>
    <mergeCell ref="A18:C18"/>
    <mergeCell ref="A19:C19"/>
    <mergeCell ref="A20:C20"/>
    <mergeCell ref="A21:C21"/>
    <mergeCell ref="A22:C22"/>
    <mergeCell ref="A23:C23"/>
  </mergeCells>
  <dataValidations count="1">
    <dataValidation operator="equal" allowBlank="1" showErrorMessage="1" sqref="C1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Zeros="0" workbookViewId="0">
      <selection activeCell="N10" sqref="N10"/>
    </sheetView>
  </sheetViews>
  <sheetFormatPr defaultRowHeight="12.75"/>
  <cols>
    <col min="1" max="1" width="5.7109375" customWidth="1"/>
    <col min="2" max="2" width="18" customWidth="1"/>
    <col min="5" max="20" width="7" customWidth="1"/>
  </cols>
  <sheetData>
    <row r="1" spans="1:20" ht="22.5">
      <c r="A1" s="347" t="s">
        <v>139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85"/>
      <c r="T1" s="85"/>
    </row>
    <row r="2" spans="1:20" ht="21" thickBot="1">
      <c r="A2" s="86"/>
      <c r="B2" s="358" t="s">
        <v>128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87"/>
      <c r="T2" s="88"/>
    </row>
    <row r="3" spans="1:20" ht="167.25" thickBot="1">
      <c r="A3" s="359" t="s">
        <v>69</v>
      </c>
      <c r="B3" s="360" t="s">
        <v>70</v>
      </c>
      <c r="C3" s="316" t="s">
        <v>140</v>
      </c>
      <c r="D3" s="176" t="s">
        <v>72</v>
      </c>
      <c r="E3" s="89" t="s">
        <v>73</v>
      </c>
      <c r="F3" s="90" t="s">
        <v>74</v>
      </c>
      <c r="G3" s="90" t="s">
        <v>75</v>
      </c>
      <c r="H3" s="90" t="s">
        <v>76</v>
      </c>
      <c r="I3" s="90" t="s">
        <v>77</v>
      </c>
      <c r="J3" s="90" t="s">
        <v>78</v>
      </c>
      <c r="K3" s="92" t="s">
        <v>79</v>
      </c>
      <c r="L3" s="90" t="s">
        <v>80</v>
      </c>
      <c r="M3" s="90" t="s">
        <v>81</v>
      </c>
      <c r="N3" s="90" t="s">
        <v>82</v>
      </c>
      <c r="O3" s="90" t="s">
        <v>83</v>
      </c>
      <c r="P3" s="90" t="s">
        <v>84</v>
      </c>
      <c r="Q3" s="90" t="s">
        <v>87</v>
      </c>
      <c r="R3" s="90" t="s">
        <v>88</v>
      </c>
      <c r="S3" s="93" t="s">
        <v>89</v>
      </c>
      <c r="T3" s="94" t="s">
        <v>90</v>
      </c>
    </row>
    <row r="4" spans="1:20" ht="32.25" thickBot="1">
      <c r="A4" s="359"/>
      <c r="B4" s="360"/>
      <c r="C4" s="316"/>
      <c r="D4" s="177" t="s">
        <v>130</v>
      </c>
      <c r="E4" s="95" t="s">
        <v>91</v>
      </c>
      <c r="F4" s="96" t="s">
        <v>92</v>
      </c>
      <c r="G4" s="96" t="s">
        <v>93</v>
      </c>
      <c r="H4" s="96" t="s">
        <v>94</v>
      </c>
      <c r="I4" s="96" t="s">
        <v>95</v>
      </c>
      <c r="J4" s="96" t="s">
        <v>96</v>
      </c>
      <c r="K4" s="97" t="s">
        <v>97</v>
      </c>
      <c r="L4" s="96" t="s">
        <v>98</v>
      </c>
      <c r="M4" s="96" t="s">
        <v>99</v>
      </c>
      <c r="N4" s="96" t="s">
        <v>100</v>
      </c>
      <c r="O4" s="96" t="s">
        <v>101</v>
      </c>
      <c r="P4" s="96" t="s">
        <v>102</v>
      </c>
      <c r="Q4" s="96" t="s">
        <v>105</v>
      </c>
      <c r="R4" s="96" t="s">
        <v>106</v>
      </c>
      <c r="S4" s="178" t="s">
        <v>107</v>
      </c>
      <c r="T4" s="99" t="s">
        <v>108</v>
      </c>
    </row>
    <row r="5" spans="1:20" ht="15.75">
      <c r="A5" s="6">
        <v>1</v>
      </c>
      <c r="B5" s="7" t="s">
        <v>34</v>
      </c>
      <c r="C5" s="13">
        <v>17919</v>
      </c>
      <c r="D5" s="179">
        <f>'[2]4 мес'!D5*100000/'[2]4 мес'!$C5*3.042</f>
        <v>356.50426921145151</v>
      </c>
      <c r="E5" s="179">
        <f>'[2]4 мес'!E5*100000/'[2]4 мес'!$C5*3.042</f>
        <v>0</v>
      </c>
      <c r="F5" s="179">
        <f>'[2]4 мес'!F5*100000/'[2]4 мес'!$C5*3.042</f>
        <v>50.929181315921646</v>
      </c>
      <c r="G5" s="179">
        <f>'[2]4 мес'!G5*100000/'[2]4 мес'!$C5*3.042</f>
        <v>0</v>
      </c>
      <c r="H5" s="179">
        <f>'[2]4 мес'!H5*100000/'[2]4 мес'!$C5*3.042</f>
        <v>0</v>
      </c>
      <c r="I5" s="179">
        <f>'[2]4 мес'!I5*100000/'[2]4 мес'!$C5*3.042</f>
        <v>0</v>
      </c>
      <c r="J5" s="179">
        <f>'[2]4 мес'!J5*100000/'[2]4 мес'!$C5*3.042</f>
        <v>0</v>
      </c>
      <c r="K5" s="179">
        <f>'[2]4 мес'!K5*100000/'[2]4 мес'!$C5*3.042</f>
        <v>101.85836263184329</v>
      </c>
      <c r="L5" s="179">
        <f>'[2]4 мес'!L5*100000/'[2]4 мес'!$C5*3.042</f>
        <v>33.952787543947764</v>
      </c>
      <c r="M5" s="179">
        <f>'[2]4 мес'!M5*100000/'[2]4 мес'!$C5*3.042</f>
        <v>0</v>
      </c>
      <c r="N5" s="179">
        <f>'[2]4 мес'!N5*100000/'[2]4 мес'!$C5*3.042</f>
        <v>0</v>
      </c>
      <c r="O5" s="179">
        <f>'[2]4 мес'!O5*100000/'[2]4 мес'!$C5*3.042</f>
        <v>16.976393771973882</v>
      </c>
      <c r="P5" s="179">
        <f>'[2]4 мес'!P5*100000/'[2]4 мес'!$C5*3.042</f>
        <v>16.976393771973882</v>
      </c>
      <c r="Q5" s="179">
        <f>'[2]4 мес'!Q5*100000/'[2]4 мес'!$C5*3.042</f>
        <v>0</v>
      </c>
      <c r="R5" s="179">
        <f>'[2]4 мес'!R5*100000/'[2]4 мес'!$C5*3.042</f>
        <v>0</v>
      </c>
      <c r="S5" s="179">
        <f>'[2]4 мес'!S5*100000/'[2]4 мес'!$C5*3.042</f>
        <v>135.81115017579106</v>
      </c>
      <c r="T5" s="179">
        <f>'[2]4 мес'!T5*100000/'[2]4 мес'!$C5*3.042</f>
        <v>0</v>
      </c>
    </row>
    <row r="6" spans="1:20" ht="15.75">
      <c r="A6" s="6">
        <v>2</v>
      </c>
      <c r="B6" s="7" t="s">
        <v>35</v>
      </c>
      <c r="C6" s="13">
        <v>4515</v>
      </c>
      <c r="D6" s="179">
        <f>'[2]4 мес'!D6*100000/'[2]4 мес'!$C6*3.042</f>
        <v>404.2524916943521</v>
      </c>
      <c r="E6" s="179">
        <f>'[2]4 мес'!E6*100000/'[2]4 мес'!$C6*3.042</f>
        <v>0</v>
      </c>
      <c r="F6" s="179">
        <f>'[2]4 мес'!F6*100000/'[2]4 мес'!$C6*3.042</f>
        <v>0</v>
      </c>
      <c r="G6" s="179">
        <f>'[2]4 мес'!G6*100000/'[2]4 мес'!$C6*3.042</f>
        <v>0</v>
      </c>
      <c r="H6" s="179">
        <f>'[2]4 мес'!H6*100000/'[2]4 мес'!$C6*3.042</f>
        <v>0</v>
      </c>
      <c r="I6" s="179">
        <f>'[2]4 мес'!I6*100000/'[2]4 мес'!$C6*3.042</f>
        <v>0</v>
      </c>
      <c r="J6" s="179">
        <f>'[2]4 мес'!J6*100000/'[2]4 мес'!$C6*3.042</f>
        <v>0</v>
      </c>
      <c r="K6" s="179">
        <f>'[2]4 мес'!K6*100000/'[2]4 мес'!$C6*3.042</f>
        <v>202.12624584717605</v>
      </c>
      <c r="L6" s="179">
        <f>'[2]4 мес'!L6*100000/'[2]4 мес'!$C6*3.042</f>
        <v>0</v>
      </c>
      <c r="M6" s="179">
        <f>'[2]4 мес'!M6*100000/'[2]4 мес'!$C6*3.042</f>
        <v>0</v>
      </c>
      <c r="N6" s="179">
        <f>'[2]4 мес'!N6*100000/'[2]4 мес'!$C6*3.042</f>
        <v>0</v>
      </c>
      <c r="O6" s="179">
        <f>'[2]4 мес'!O6*100000/'[2]4 мес'!$C6*3.042</f>
        <v>0</v>
      </c>
      <c r="P6" s="179">
        <f>'[2]4 мес'!P6*100000/'[2]4 мес'!$C6*3.042</f>
        <v>0</v>
      </c>
      <c r="Q6" s="179">
        <f>'[2]4 мес'!Q6*100000/'[2]4 мес'!$C6*3.042</f>
        <v>0</v>
      </c>
      <c r="R6" s="179">
        <f>'[2]4 мес'!R6*100000/'[2]4 мес'!$C6*3.042</f>
        <v>0</v>
      </c>
      <c r="S6" s="179">
        <f>'[2]4 мес'!S6*100000/'[2]4 мес'!$C6*3.042</f>
        <v>202.12624584717605</v>
      </c>
      <c r="T6" s="179">
        <f>'[2]4 мес'!T6*100000/'[2]4 мес'!$C6*3.042</f>
        <v>0</v>
      </c>
    </row>
    <row r="7" spans="1:20" ht="15.75">
      <c r="A7" s="6">
        <v>3</v>
      </c>
      <c r="B7" s="7" t="s">
        <v>36</v>
      </c>
      <c r="C7" s="13">
        <v>6172</v>
      </c>
      <c r="D7" s="179">
        <f>'[2]4 мес'!D7*100000/'[2]4 мес'!$C7*3.042</f>
        <v>443.58392741412831</v>
      </c>
      <c r="E7" s="179">
        <f>'[2]4 мес'!E7*100000/'[2]4 мес'!$C7*3.042</f>
        <v>0</v>
      </c>
      <c r="F7" s="179">
        <f>'[2]4 мес'!F7*100000/'[2]4 мес'!$C7*3.042</f>
        <v>49.287103046014259</v>
      </c>
      <c r="G7" s="179">
        <f>'[2]4 мес'!G7*100000/'[2]4 мес'!$C7*3.042</f>
        <v>0</v>
      </c>
      <c r="H7" s="179">
        <f>'[2]4 мес'!H7*100000/'[2]4 мес'!$C7*3.042</f>
        <v>0</v>
      </c>
      <c r="I7" s="179">
        <f>'[2]4 мес'!I7*100000/'[2]4 мес'!$C7*3.042</f>
        <v>0</v>
      </c>
      <c r="J7" s="179">
        <f>'[2]4 мес'!J7*100000/'[2]4 мес'!$C7*3.042</f>
        <v>0</v>
      </c>
      <c r="K7" s="179">
        <f>'[2]4 мес'!K7*100000/'[2]4 мес'!$C7*3.042</f>
        <v>197.14841218405704</v>
      </c>
      <c r="L7" s="179">
        <f>'[2]4 мес'!L7*100000/'[2]4 мес'!$C7*3.042</f>
        <v>49.287103046014259</v>
      </c>
      <c r="M7" s="179">
        <f>'[2]4 мес'!M7*100000/'[2]4 мес'!$C7*3.042</f>
        <v>0</v>
      </c>
      <c r="N7" s="179">
        <f>'[2]4 мес'!N7*100000/'[2]4 мес'!$C7*3.042</f>
        <v>0</v>
      </c>
      <c r="O7" s="179">
        <f>'[2]4 мес'!O7*100000/'[2]4 мес'!$C7*3.042</f>
        <v>0</v>
      </c>
      <c r="P7" s="179">
        <f>'[2]4 мес'!P7*100000/'[2]4 мес'!$C7*3.042</f>
        <v>0</v>
      </c>
      <c r="Q7" s="179">
        <f>'[2]4 мес'!Q7*100000/'[2]4 мес'!$C7*3.042</f>
        <v>0</v>
      </c>
      <c r="R7" s="179">
        <f>'[2]4 мес'!R7*100000/'[2]4 мес'!$C7*3.042</f>
        <v>0</v>
      </c>
      <c r="S7" s="179">
        <f>'[2]4 мес'!S7*100000/'[2]4 мес'!$C7*3.042</f>
        <v>147.86130913804277</v>
      </c>
      <c r="T7" s="179">
        <f>'[2]4 мес'!T7*100000/'[2]4 мес'!$C7*3.042</f>
        <v>0</v>
      </c>
    </row>
    <row r="8" spans="1:20" ht="15.75">
      <c r="A8" s="6">
        <v>4</v>
      </c>
      <c r="B8" s="7" t="s">
        <v>37</v>
      </c>
      <c r="C8" s="13">
        <v>6945</v>
      </c>
      <c r="D8" s="179">
        <f>'[2]4 мес'!D8*100000/'[2]4 мес'!$C8*3.042</f>
        <v>788.4233261339092</v>
      </c>
      <c r="E8" s="179">
        <f>'[2]4 мес'!E8*100000/'[2]4 мес'!$C8*3.042</f>
        <v>43.801295896328291</v>
      </c>
      <c r="F8" s="179">
        <f>'[2]4 мес'!F8*100000/'[2]4 мес'!$C8*3.042</f>
        <v>87.602591792656582</v>
      </c>
      <c r="G8" s="179">
        <f>'[2]4 мес'!G8*100000/'[2]4 мес'!$C8*3.042</f>
        <v>0</v>
      </c>
      <c r="H8" s="179">
        <f>'[2]4 мес'!H8*100000/'[2]4 мес'!$C8*3.042</f>
        <v>0</v>
      </c>
      <c r="I8" s="179">
        <f>'[2]4 мес'!I8*100000/'[2]4 мес'!$C8*3.042</f>
        <v>0</v>
      </c>
      <c r="J8" s="179">
        <f>'[2]4 мес'!J8*100000/'[2]4 мес'!$C8*3.042</f>
        <v>0</v>
      </c>
      <c r="K8" s="179">
        <f>'[2]4 мес'!K8*100000/'[2]4 мес'!$C8*3.042</f>
        <v>219.00647948164146</v>
      </c>
      <c r="L8" s="179">
        <f>'[2]4 мес'!L8*100000/'[2]4 мес'!$C8*3.042</f>
        <v>43.801295896328291</v>
      </c>
      <c r="M8" s="179">
        <f>'[2]4 мес'!M8*100000/'[2]4 мес'!$C8*3.042</f>
        <v>0</v>
      </c>
      <c r="N8" s="179">
        <f>'[2]4 мес'!N8*100000/'[2]4 мес'!$C8*3.042</f>
        <v>0</v>
      </c>
      <c r="O8" s="179">
        <f>'[2]4 мес'!O8*100000/'[2]4 мес'!$C8*3.042</f>
        <v>0</v>
      </c>
      <c r="P8" s="179">
        <f>'[2]4 мес'!P8*100000/'[2]4 мес'!$C8*3.042</f>
        <v>0</v>
      </c>
      <c r="Q8" s="179">
        <f>'[2]4 мес'!Q8*100000/'[2]4 мес'!$C8*3.042</f>
        <v>0</v>
      </c>
      <c r="R8" s="179">
        <f>'[2]4 мес'!R8*100000/'[2]4 мес'!$C8*3.042</f>
        <v>43.801295896328291</v>
      </c>
      <c r="S8" s="179">
        <f>'[2]4 мес'!S8*100000/'[2]4 мес'!$C8*3.042</f>
        <v>350.41036717062633</v>
      </c>
      <c r="T8" s="179">
        <f>'[2]4 мес'!T8*100000/'[2]4 мес'!$C8*3.042</f>
        <v>43.801295896328291</v>
      </c>
    </row>
    <row r="9" spans="1:20" ht="15.75">
      <c r="A9" s="6">
        <v>5</v>
      </c>
      <c r="B9" s="7" t="s">
        <v>38</v>
      </c>
      <c r="C9" s="13">
        <v>7321</v>
      </c>
      <c r="D9" s="179">
        <f>'[2]4 мес'!D9*100000/'[2]4 мес'!$C9*3.042</f>
        <v>623.27550881027173</v>
      </c>
      <c r="E9" s="179">
        <f>'[2]4 мес'!E9*100000/'[2]4 мес'!$C9*3.042</f>
        <v>0</v>
      </c>
      <c r="F9" s="179">
        <f>'[2]4 мес'!F9*100000/'[2]4 мес'!$C9*3.042</f>
        <v>0</v>
      </c>
      <c r="G9" s="179">
        <f>'[2]4 мес'!G9*100000/'[2]4 мес'!$C9*3.042</f>
        <v>0</v>
      </c>
      <c r="H9" s="179">
        <f>'[2]4 мес'!H9*100000/'[2]4 мес'!$C9*3.042</f>
        <v>0</v>
      </c>
      <c r="I9" s="179">
        <f>'[2]4 мес'!I9*100000/'[2]4 мес'!$C9*3.042</f>
        <v>0</v>
      </c>
      <c r="J9" s="179">
        <f>'[2]4 мес'!J9*100000/'[2]4 мес'!$C9*3.042</f>
        <v>0</v>
      </c>
      <c r="K9" s="179">
        <f>'[2]4 мес'!K9*100000/'[2]4 мес'!$C9*3.042</f>
        <v>249.31020352410872</v>
      </c>
      <c r="L9" s="179">
        <f>'[2]4 мес'!L9*100000/'[2]4 мес'!$C9*3.042</f>
        <v>41.551700587351448</v>
      </c>
      <c r="M9" s="179">
        <f>'[2]4 мес'!M9*100000/'[2]4 мес'!$C9*3.042</f>
        <v>83.103401174702896</v>
      </c>
      <c r="N9" s="179">
        <f>'[2]4 мес'!N9*100000/'[2]4 мес'!$C9*3.042</f>
        <v>41.551700587351448</v>
      </c>
      <c r="O9" s="179">
        <f>'[2]4 мес'!O9*100000/'[2]4 мес'!$C9*3.042</f>
        <v>0</v>
      </c>
      <c r="P9" s="179">
        <f>'[2]4 мес'!P9*100000/'[2]4 мес'!$C9*3.042</f>
        <v>0</v>
      </c>
      <c r="Q9" s="179">
        <f>'[2]4 мес'!Q9*100000/'[2]4 мес'!$C9*3.042</f>
        <v>0</v>
      </c>
      <c r="R9" s="179">
        <f>'[2]4 мес'!R9*100000/'[2]4 мес'!$C9*3.042</f>
        <v>0</v>
      </c>
      <c r="S9" s="179">
        <f>'[2]4 мес'!S9*100000/'[2]4 мес'!$C9*3.042</f>
        <v>207.75850293675725</v>
      </c>
      <c r="T9" s="179">
        <f>'[2]4 мес'!T9*100000/'[2]4 мес'!$C9*3.042</f>
        <v>0</v>
      </c>
    </row>
    <row r="10" spans="1:20" ht="15.75">
      <c r="A10" s="6">
        <v>6</v>
      </c>
      <c r="B10" s="7" t="s">
        <v>39</v>
      </c>
      <c r="C10" s="13">
        <v>5953</v>
      </c>
      <c r="D10" s="179">
        <f>'[2]4 мес'!D10*100000/'[2]4 мес'!$C10*3.042</f>
        <v>357.70199899210479</v>
      </c>
      <c r="E10" s="179">
        <f>'[2]4 мес'!E10*100000/'[2]4 мес'!$C10*3.042</f>
        <v>0</v>
      </c>
      <c r="F10" s="179">
        <f>'[2]4 мес'!F10*100000/'[2]4 мес'!$C10*3.042</f>
        <v>0</v>
      </c>
      <c r="G10" s="179">
        <f>'[2]4 мес'!G10*100000/'[2]4 мес'!$C10*3.042</f>
        <v>0</v>
      </c>
      <c r="H10" s="179">
        <f>'[2]4 мес'!H10*100000/'[2]4 мес'!$C10*3.042</f>
        <v>0</v>
      </c>
      <c r="I10" s="179">
        <f>'[2]4 мес'!I10*100000/'[2]4 мес'!$C10*3.042</f>
        <v>0</v>
      </c>
      <c r="J10" s="179">
        <f>'[2]4 мес'!J10*100000/'[2]4 мес'!$C10*3.042</f>
        <v>51.100285570300692</v>
      </c>
      <c r="K10" s="179">
        <f>'[2]4 мес'!K10*100000/'[2]4 мес'!$C10*3.042</f>
        <v>153.30085671090205</v>
      </c>
      <c r="L10" s="179">
        <f>'[2]4 мес'!L10*100000/'[2]4 мес'!$C10*3.042</f>
        <v>0</v>
      </c>
      <c r="M10" s="179">
        <f>'[2]4 мес'!M10*100000/'[2]4 мес'!$C10*3.042</f>
        <v>0</v>
      </c>
      <c r="N10" s="179">
        <f>'[2]4 мес'!N10*100000/'[2]4 мес'!$C10*3.042</f>
        <v>0</v>
      </c>
      <c r="O10" s="179">
        <f>'[2]4 мес'!O10*100000/'[2]4 мес'!$C10*3.042</f>
        <v>0</v>
      </c>
      <c r="P10" s="179">
        <f>'[2]4 мес'!P10*100000/'[2]4 мес'!$C10*3.042</f>
        <v>0</v>
      </c>
      <c r="Q10" s="179">
        <f>'[2]4 мес'!Q10*100000/'[2]4 мес'!$C10*3.042</f>
        <v>0</v>
      </c>
      <c r="R10" s="179">
        <f>'[2]4 мес'!R10*100000/'[2]4 мес'!$C10*3.042</f>
        <v>0</v>
      </c>
      <c r="S10" s="179">
        <f>'[2]4 мес'!S10*100000/'[2]4 мес'!$C10*3.042</f>
        <v>153.30085671090205</v>
      </c>
      <c r="T10" s="179">
        <f>'[2]4 мес'!T10*100000/'[2]4 мес'!$C10*3.042</f>
        <v>0</v>
      </c>
    </row>
    <row r="11" spans="1:20" ht="15.75">
      <c r="A11" s="6">
        <v>7</v>
      </c>
      <c r="B11" s="7" t="s">
        <v>40</v>
      </c>
      <c r="C11" s="13">
        <v>9880</v>
      </c>
      <c r="D11" s="179">
        <f>'[2]4 мес'!D11*100000/'[2]4 мес'!$C11*3.042</f>
        <v>277.10526315789468</v>
      </c>
      <c r="E11" s="179">
        <f>'[2]4 мес'!E11*100000/'[2]4 мес'!$C11*3.042</f>
        <v>0</v>
      </c>
      <c r="F11" s="179">
        <f>'[2]4 мес'!F11*100000/'[2]4 мес'!$C11*3.042</f>
        <v>30.789473684210524</v>
      </c>
      <c r="G11" s="179">
        <f>'[2]4 мес'!G11*100000/'[2]4 мес'!$C11*3.042</f>
        <v>0</v>
      </c>
      <c r="H11" s="179">
        <f>'[2]4 мес'!H11*100000/'[2]4 мес'!$C11*3.042</f>
        <v>0</v>
      </c>
      <c r="I11" s="179">
        <f>'[2]4 мес'!I11*100000/'[2]4 мес'!$C11*3.042</f>
        <v>0</v>
      </c>
      <c r="J11" s="179">
        <f>'[2]4 мес'!J11*100000/'[2]4 мес'!$C11*3.042</f>
        <v>0</v>
      </c>
      <c r="K11" s="179">
        <f>'[2]4 мес'!K11*100000/'[2]4 мес'!$C11*3.042</f>
        <v>61.578947368421048</v>
      </c>
      <c r="L11" s="179">
        <f>'[2]4 мес'!L11*100000/'[2]4 мес'!$C11*3.042</f>
        <v>30.789473684210524</v>
      </c>
      <c r="M11" s="179">
        <f>'[2]4 мес'!M11*100000/'[2]4 мес'!$C11*3.042</f>
        <v>0</v>
      </c>
      <c r="N11" s="179">
        <f>'[2]4 мес'!N11*100000/'[2]4 мес'!$C11*3.042</f>
        <v>0</v>
      </c>
      <c r="O11" s="179">
        <f>'[2]4 мес'!O11*100000/'[2]4 мес'!$C11*3.042</f>
        <v>0</v>
      </c>
      <c r="P11" s="179">
        <f>'[2]4 мес'!P11*100000/'[2]4 мес'!$C11*3.042</f>
        <v>0</v>
      </c>
      <c r="Q11" s="179">
        <f>'[2]4 мес'!Q11*100000/'[2]4 мес'!$C11*3.042</f>
        <v>0</v>
      </c>
      <c r="R11" s="179">
        <f>'[2]4 мес'!R11*100000/'[2]4 мес'!$C11*3.042</f>
        <v>0</v>
      </c>
      <c r="S11" s="179">
        <f>'[2]4 мес'!S11*100000/'[2]4 мес'!$C11*3.042</f>
        <v>153.94736842105263</v>
      </c>
      <c r="T11" s="179">
        <f>'[2]4 мес'!T11*100000/'[2]4 мес'!$C11*3.042</f>
        <v>0</v>
      </c>
    </row>
    <row r="12" spans="1:20" ht="15.75">
      <c r="A12" s="6">
        <v>8</v>
      </c>
      <c r="B12" s="7" t="s">
        <v>41</v>
      </c>
      <c r="C12" s="13">
        <v>7392</v>
      </c>
      <c r="D12" s="179">
        <f>'[2]4 мес'!D12*100000/'[2]4 мес'!$C12*3.042</f>
        <v>658.44155844155841</v>
      </c>
      <c r="E12" s="179">
        <f>'[2]4 мес'!E12*100000/'[2]4 мес'!$C12*3.042</f>
        <v>0</v>
      </c>
      <c r="F12" s="179">
        <f>'[2]4 мес'!F12*100000/'[2]4 мес'!$C12*3.042</f>
        <v>41.152597402597401</v>
      </c>
      <c r="G12" s="179">
        <f>'[2]4 мес'!G12*100000/'[2]4 мес'!$C12*3.042</f>
        <v>0</v>
      </c>
      <c r="H12" s="179">
        <f>'[2]4 мес'!H12*100000/'[2]4 мес'!$C12*3.042</f>
        <v>0</v>
      </c>
      <c r="I12" s="179">
        <f>'[2]4 мес'!I12*100000/'[2]4 мес'!$C12*3.042</f>
        <v>0</v>
      </c>
      <c r="J12" s="179">
        <f>'[2]4 мес'!J12*100000/'[2]4 мес'!$C12*3.042</f>
        <v>0</v>
      </c>
      <c r="K12" s="179">
        <f>'[2]4 мес'!K12*100000/'[2]4 мес'!$C12*3.042</f>
        <v>205.76298701298697</v>
      </c>
      <c r="L12" s="179">
        <f>'[2]4 мес'!L12*100000/'[2]4 мес'!$C12*3.042</f>
        <v>82.305194805194802</v>
      </c>
      <c r="M12" s="179">
        <f>'[2]4 мес'!M12*100000/'[2]4 мес'!$C12*3.042</f>
        <v>0</v>
      </c>
      <c r="N12" s="179">
        <f>'[2]4 мес'!N12*100000/'[2]4 мес'!$C12*3.042</f>
        <v>0</v>
      </c>
      <c r="O12" s="179">
        <f>'[2]4 мес'!O12*100000/'[2]4 мес'!$C12*3.042</f>
        <v>0</v>
      </c>
      <c r="P12" s="179">
        <f>'[2]4 мес'!P12*100000/'[2]4 мес'!$C12*3.042</f>
        <v>41.152597402597401</v>
      </c>
      <c r="Q12" s="179">
        <f>'[2]4 мес'!Q12*100000/'[2]4 мес'!$C12*3.042</f>
        <v>0</v>
      </c>
      <c r="R12" s="179">
        <f>'[2]4 мес'!R12*100000/'[2]4 мес'!$C12*3.042</f>
        <v>41.152597402597401</v>
      </c>
      <c r="S12" s="179">
        <f>'[2]4 мес'!S12*100000/'[2]4 мес'!$C12*3.042</f>
        <v>246.91558441558442</v>
      </c>
      <c r="T12" s="179">
        <f>'[2]4 мес'!T12*100000/'[2]4 мес'!$C12*3.042</f>
        <v>0</v>
      </c>
    </row>
    <row r="13" spans="1:20" ht="15.75">
      <c r="A13" s="6">
        <v>9</v>
      </c>
      <c r="B13" s="7" t="s">
        <v>42</v>
      </c>
      <c r="C13" s="13">
        <v>8679</v>
      </c>
      <c r="D13" s="179">
        <f>'[2]4 мес'!D13*100000/'[2]4 мес'!$C13*3.042</f>
        <v>876.25302454199789</v>
      </c>
      <c r="E13" s="179">
        <f>'[2]4 мес'!E13*100000/'[2]4 мес'!$C13*3.042</f>
        <v>35.050120981679918</v>
      </c>
      <c r="F13" s="179">
        <f>'[2]4 мес'!F13*100000/'[2]4 мес'!$C13*3.042</f>
        <v>105.15036294503976</v>
      </c>
      <c r="G13" s="179">
        <f>'[2]4 мес'!G13*100000/'[2]4 мес'!$C13*3.042</f>
        <v>0</v>
      </c>
      <c r="H13" s="179">
        <f>'[2]4 мес'!H13*100000/'[2]4 мес'!$C13*3.042</f>
        <v>0</v>
      </c>
      <c r="I13" s="179">
        <f>'[2]4 мес'!I13*100000/'[2]4 мес'!$C13*3.042</f>
        <v>0</v>
      </c>
      <c r="J13" s="179">
        <f>'[2]4 мес'!J13*100000/'[2]4 мес'!$C13*3.042</f>
        <v>35.050120981679918</v>
      </c>
      <c r="K13" s="179">
        <f>'[2]4 мес'!K13*100000/'[2]4 мес'!$C13*3.042</f>
        <v>315.45108883511926</v>
      </c>
      <c r="L13" s="179">
        <f>'[2]4 мес'!L13*100000/'[2]4 мес'!$C13*3.042</f>
        <v>35.050120981679918</v>
      </c>
      <c r="M13" s="179">
        <f>'[2]4 мес'!M13*100000/'[2]4 мес'!$C13*3.042</f>
        <v>0</v>
      </c>
      <c r="N13" s="179">
        <f>'[2]4 мес'!N13*100000/'[2]4 мес'!$C13*3.042</f>
        <v>0</v>
      </c>
      <c r="O13" s="179">
        <f>'[2]4 мес'!O13*100000/'[2]4 мес'!$C13*3.042</f>
        <v>0</v>
      </c>
      <c r="P13" s="179">
        <f>'[2]4 мес'!P13*100000/'[2]4 мес'!$C13*3.042</f>
        <v>0</v>
      </c>
      <c r="Q13" s="179">
        <f>'[2]4 мес'!Q13*100000/'[2]4 мес'!$C13*3.042</f>
        <v>0</v>
      </c>
      <c r="R13" s="179">
        <f>'[2]4 мес'!R13*100000/'[2]4 мес'!$C13*3.042</f>
        <v>70.100241963359835</v>
      </c>
      <c r="S13" s="179">
        <f>'[2]4 мес'!S13*100000/'[2]4 мес'!$C13*3.042</f>
        <v>280.40096785343934</v>
      </c>
      <c r="T13" s="179">
        <f>'[2]4 мес'!T13*100000/'[2]4 мес'!$C13*3.042</f>
        <v>0</v>
      </c>
    </row>
    <row r="14" spans="1:20" ht="15.75">
      <c r="A14" s="6">
        <v>10</v>
      </c>
      <c r="B14" s="20" t="s">
        <v>43</v>
      </c>
      <c r="C14" s="13">
        <v>5262</v>
      </c>
      <c r="D14" s="179">
        <f>'[2]4 мес'!D14*100000/'[2]4 мес'!$C14*3.042</f>
        <v>635.91790193842633</v>
      </c>
      <c r="E14" s="179">
        <f>'[2]4 мес'!E14*100000/'[2]4 мес'!$C14*3.042</f>
        <v>0</v>
      </c>
      <c r="F14" s="179">
        <f>'[2]4 мес'!F14*100000/'[2]4 мес'!$C14*3.042</f>
        <v>115.62143671607753</v>
      </c>
      <c r="G14" s="179">
        <f>'[2]4 мес'!G14*100000/'[2]4 мес'!$C14*3.042</f>
        <v>0</v>
      </c>
      <c r="H14" s="179">
        <f>'[2]4 мес'!H14*100000/'[2]4 мес'!$C14*3.042</f>
        <v>0</v>
      </c>
      <c r="I14" s="179">
        <f>'[2]4 мес'!I14*100000/'[2]4 мес'!$C14*3.042</f>
        <v>0</v>
      </c>
      <c r="J14" s="179">
        <f>'[2]4 мес'!J14*100000/'[2]4 мес'!$C14*3.042</f>
        <v>57.810718358038763</v>
      </c>
      <c r="K14" s="179">
        <f>'[2]4 мес'!K14*100000/'[2]4 мес'!$C14*3.042</f>
        <v>173.43215507411628</v>
      </c>
      <c r="L14" s="179">
        <f>'[2]4 мес'!L14*100000/'[2]4 мес'!$C14*3.042</f>
        <v>0</v>
      </c>
      <c r="M14" s="179">
        <f>'[2]4 мес'!M14*100000/'[2]4 мес'!$C14*3.042</f>
        <v>57.810718358038763</v>
      </c>
      <c r="N14" s="179">
        <f>'[2]4 мес'!N14*100000/'[2]4 мес'!$C14*3.042</f>
        <v>0</v>
      </c>
      <c r="O14" s="179">
        <f>'[2]4 мес'!O14*100000/'[2]4 мес'!$C14*3.042</f>
        <v>0</v>
      </c>
      <c r="P14" s="179">
        <f>'[2]4 мес'!P14*100000/'[2]4 мес'!$C14*3.042</f>
        <v>0</v>
      </c>
      <c r="Q14" s="179">
        <f>'[2]4 мес'!Q14*100000/'[2]4 мес'!$C14*3.042</f>
        <v>0</v>
      </c>
      <c r="R14" s="179">
        <f>'[2]4 мес'!R14*100000/'[2]4 мес'!$C14*3.042</f>
        <v>0</v>
      </c>
      <c r="S14" s="179">
        <f>'[2]4 мес'!S14*100000/'[2]4 мес'!$C14*3.042</f>
        <v>231.24287343215505</v>
      </c>
      <c r="T14" s="179">
        <f>'[2]4 мес'!T14*100000/'[2]4 мес'!$C14*3.042</f>
        <v>0</v>
      </c>
    </row>
    <row r="15" spans="1:20" ht="15.75">
      <c r="A15" s="104" t="s">
        <v>109</v>
      </c>
      <c r="B15" s="180" t="s">
        <v>44</v>
      </c>
      <c r="C15" s="181">
        <v>80038</v>
      </c>
      <c r="D15" s="182">
        <f>'[2]4 мес'!D15*100000/'[2]4 мес'!$C15*3.042</f>
        <v>520.69516979434763</v>
      </c>
      <c r="E15" s="182">
        <f>'[2]4 мес'!E15*100000/'[2]4 мес'!$C15*3.042</f>
        <v>7.60138934006347</v>
      </c>
      <c r="F15" s="182">
        <f>'[2]4 мес'!F15*100000/'[2]4 мес'!$C15*3.042</f>
        <v>49.409030710412544</v>
      </c>
      <c r="G15" s="182">
        <f>'[2]4 мес'!G15*100000/'[2]4 мес'!$C15*3.042</f>
        <v>0</v>
      </c>
      <c r="H15" s="182">
        <f>'[2]4 мес'!H15*100000/'[2]4 мес'!$C15*3.042</f>
        <v>0</v>
      </c>
      <c r="I15" s="182">
        <f>'[2]4 мес'!I15*100000/'[2]4 мес'!$C15*3.042</f>
        <v>0</v>
      </c>
      <c r="J15" s="182">
        <f>'[2]4 мес'!J15*100000/'[2]4 мес'!$C15*3.042</f>
        <v>11.402084010095203</v>
      </c>
      <c r="K15" s="182">
        <f>'[2]4 мес'!K15*100000/'[2]4 мес'!$C15*3.042</f>
        <v>174.83195482145982</v>
      </c>
      <c r="L15" s="182">
        <f>'[2]4 мес'!L15*100000/'[2]4 мес'!$C15*3.042</f>
        <v>34.206252030285611</v>
      </c>
      <c r="M15" s="182">
        <f>'[2]4 мес'!M15*100000/'[2]4 мес'!$C15*3.042</f>
        <v>11.402084010095203</v>
      </c>
      <c r="N15" s="182">
        <f>'[2]4 мес'!N15*100000/'[2]4 мес'!$C15*3.042</f>
        <v>3.800694670031735</v>
      </c>
      <c r="O15" s="182">
        <f>'[2]4 мес'!O15*100000/'[2]4 мес'!$C15*3.042</f>
        <v>3.800694670031735</v>
      </c>
      <c r="P15" s="182">
        <f>'[2]4 мес'!P15*100000/'[2]4 мес'!$C15*3.042</f>
        <v>7.60138934006347</v>
      </c>
      <c r="Q15" s="182">
        <f>'[2]4 мес'!Q15*100000/'[2]4 мес'!$C15*3.042</f>
        <v>0</v>
      </c>
      <c r="R15" s="182">
        <f>'[2]4 мес'!R15*100000/'[2]4 мес'!$C15*3.042</f>
        <v>15.20277868012694</v>
      </c>
      <c r="S15" s="182">
        <f>'[2]4 мес'!S15*100000/'[2]4 мес'!$C15*3.042</f>
        <v>201.43681751168194</v>
      </c>
      <c r="T15" s="182">
        <f>'[2]4 мес'!T15*100000/'[2]4 мес'!$C15*3.042</f>
        <v>3.800694670031735</v>
      </c>
    </row>
    <row r="16" spans="1:20" ht="15.75">
      <c r="A16" s="6">
        <v>11</v>
      </c>
      <c r="B16" s="183" t="s">
        <v>131</v>
      </c>
      <c r="C16" s="161">
        <v>37444</v>
      </c>
      <c r="D16" s="179">
        <f>'[2]4 мес'!D16*100000/'[2]4 мес'!$C16*3.042</f>
        <v>324.9652814870206</v>
      </c>
      <c r="E16" s="179">
        <f>'[2]4 мес'!E16*100000/'[2]4 мес'!$C16*3.042</f>
        <v>24.372396111526541</v>
      </c>
      <c r="F16" s="179">
        <f>'[2]4 мес'!F16*100000/'[2]4 мес'!$C16*3.042</f>
        <v>24.372396111526541</v>
      </c>
      <c r="G16" s="179">
        <f>'[2]4 мес'!G16*100000/'[2]4 мес'!$C16*3.042</f>
        <v>0</v>
      </c>
      <c r="H16" s="179">
        <f>'[2]4 мес'!H16*100000/'[2]4 мес'!$C16*3.042</f>
        <v>0</v>
      </c>
      <c r="I16" s="179">
        <f>'[2]4 мес'!I16*100000/'[2]4 мес'!$C16*3.042</f>
        <v>0</v>
      </c>
      <c r="J16" s="179">
        <f>'[2]4 мес'!J16*100000/'[2]4 мес'!$C16*3.042</f>
        <v>0</v>
      </c>
      <c r="K16" s="179">
        <f>'[2]4 мес'!K16*100000/'[2]4 мес'!$C16*3.042</f>
        <v>105.61371648328169</v>
      </c>
      <c r="L16" s="179">
        <f>'[2]4 мес'!L16*100000/'[2]4 мес'!$C16*3.042</f>
        <v>24.372396111526541</v>
      </c>
      <c r="M16" s="179">
        <f>'[2]4 мес'!M16*100000/'[2]4 мес'!$C16*3.042</f>
        <v>16.248264074351031</v>
      </c>
      <c r="N16" s="179">
        <f>'[2]4 мес'!N16*100000/'[2]4 мес'!$C16*3.042</f>
        <v>0</v>
      </c>
      <c r="O16" s="179">
        <f>'[2]4 мес'!O16*100000/'[2]4 мес'!$C16*3.042</f>
        <v>0</v>
      </c>
      <c r="P16" s="179">
        <f>'[2]4 мес'!P16*100000/'[2]4 мес'!$C16*3.042</f>
        <v>8.1241320371755155</v>
      </c>
      <c r="Q16" s="179">
        <f>'[2]4 мес'!Q16*100000/'[2]4 мес'!$C16*3.042</f>
        <v>0</v>
      </c>
      <c r="R16" s="179">
        <f>'[2]4 мес'!R16*100000/'[2]4 мес'!$C16*3.042</f>
        <v>8.1241320371755155</v>
      </c>
      <c r="S16" s="179">
        <f>'[2]4 мес'!S16*100000/'[2]4 мес'!$C16*3.042</f>
        <v>113.73784852045721</v>
      </c>
      <c r="T16" s="179">
        <f>'[2]4 мес'!T16*100000/'[2]4 мес'!$C16*3.042</f>
        <v>8.1241320371755155</v>
      </c>
    </row>
    <row r="17" spans="1:20" ht="58.5" customHeight="1">
      <c r="A17" s="361" t="s">
        <v>141</v>
      </c>
      <c r="B17" s="362"/>
      <c r="C17" s="184">
        <v>117482</v>
      </c>
      <c r="D17" s="185">
        <f>'[2]4 мес'!D17*100000/'[2]4 мес'!$C17*3.042</f>
        <v>458.31191161199166</v>
      </c>
      <c r="E17" s="185">
        <f>'[2]4 мес'!E17*100000/'[2]4 мес'!$C17*3.042</f>
        <v>12.946664169830271</v>
      </c>
      <c r="F17" s="185">
        <f>'[2]4 мес'!F17*100000/'[2]4 мес'!$C17*3.042</f>
        <v>41.429325343456867</v>
      </c>
      <c r="G17" s="185">
        <f>'[2]4 мес'!G17*100000/'[2]4 мес'!$C17*3.042</f>
        <v>0</v>
      </c>
      <c r="H17" s="185">
        <f>'[2]4 мес'!H17*100000/'[2]4 мес'!$C17*3.042</f>
        <v>0</v>
      </c>
      <c r="I17" s="185">
        <f>'[2]4 мес'!I17*100000/'[2]4 мес'!$C17*3.042</f>
        <v>0</v>
      </c>
      <c r="J17" s="185">
        <f>'[2]4 мес'!J17*100000/'[2]4 мес'!$C17*3.042</f>
        <v>7.7679985018981625</v>
      </c>
      <c r="K17" s="185">
        <f>'[2]4 мес'!K17*100000/'[2]4 мес'!$C17*3.042</f>
        <v>152.77063720399721</v>
      </c>
      <c r="L17" s="185">
        <f>'[2]4 мес'!L17*100000/'[2]4 мес'!$C17*3.042</f>
        <v>31.07199400759265</v>
      </c>
      <c r="M17" s="185">
        <f>'[2]4 мес'!M17*100000/'[2]4 мес'!$C17*3.042</f>
        <v>12.946664169830271</v>
      </c>
      <c r="N17" s="185">
        <f>'[2]4 мес'!N17*100000/'[2]4 мес'!$C17*3.042</f>
        <v>2.5893328339660542</v>
      </c>
      <c r="O17" s="185">
        <f>'[2]4 мес'!O17*100000/'[2]4 мес'!$C17*3.042</f>
        <v>2.5893328339660542</v>
      </c>
      <c r="P17" s="185">
        <f>'[2]4 мес'!P17*100000/'[2]4 мес'!$C17*3.042</f>
        <v>7.7679985018981625</v>
      </c>
      <c r="Q17" s="185">
        <f>'[2]4 мес'!Q17*100000/'[2]4 мес'!$C17*3.042</f>
        <v>0</v>
      </c>
      <c r="R17" s="185">
        <f>'[2]4 мес'!R17*100000/'[2]4 мес'!$C17*3.042</f>
        <v>12.946664169830271</v>
      </c>
      <c r="S17" s="185">
        <f>'[2]4 мес'!S17*100000/'[2]4 мес'!$C17*3.042</f>
        <v>173.48529987572564</v>
      </c>
      <c r="T17" s="185">
        <f>'[2]4 мес'!T17*100000/'[2]4 мес'!$C17*3.042</f>
        <v>5.1786656679321084</v>
      </c>
    </row>
    <row r="18" spans="1:20" ht="19.5" customHeight="1">
      <c r="A18" s="346" t="s">
        <v>134</v>
      </c>
      <c r="B18" s="346"/>
      <c r="C18" s="346"/>
      <c r="D18" s="169">
        <v>527.31414423821877</v>
      </c>
      <c r="E18" s="169">
        <v>20.379290598578503</v>
      </c>
      <c r="F18" s="169">
        <v>61.137871795735506</v>
      </c>
      <c r="G18" s="169">
        <v>0</v>
      </c>
      <c r="H18" s="169">
        <v>7.6422339744669383</v>
      </c>
      <c r="I18" s="169">
        <v>0</v>
      </c>
      <c r="J18" s="169">
        <v>10.189645299289252</v>
      </c>
      <c r="K18" s="169">
        <v>124.82315491629332</v>
      </c>
      <c r="L18" s="169">
        <v>20.379290598578503</v>
      </c>
      <c r="M18" s="169">
        <v>38.211169872334693</v>
      </c>
      <c r="N18" s="169">
        <v>2.5474113248223129</v>
      </c>
      <c r="O18" s="169">
        <v>0</v>
      </c>
      <c r="P18" s="169">
        <v>5.0948226496446258</v>
      </c>
      <c r="Q18" s="169">
        <v>0</v>
      </c>
      <c r="R18" s="170">
        <v>25.474113248223127</v>
      </c>
      <c r="S18" s="169">
        <v>211.43513996025195</v>
      </c>
      <c r="T18" s="169">
        <v>7.6422339744669383</v>
      </c>
    </row>
    <row r="19" spans="1:20" ht="27" customHeight="1">
      <c r="A19" s="354" t="s">
        <v>135</v>
      </c>
      <c r="B19" s="354"/>
      <c r="C19" s="354"/>
      <c r="D19" s="186">
        <f>D17*100/D18-100</f>
        <v>-13.085602459215423</v>
      </c>
      <c r="E19" s="186">
        <f t="shared" ref="E19:T19" si="0">E17*100/E18-100</f>
        <v>-36.471467899214666</v>
      </c>
      <c r="F19" s="186">
        <f t="shared" si="0"/>
        <v>-32.236232425828973</v>
      </c>
      <c r="G19" s="186"/>
      <c r="H19" s="186">
        <f t="shared" si="0"/>
        <v>-100</v>
      </c>
      <c r="I19" s="186"/>
      <c r="J19" s="186">
        <f t="shared" si="0"/>
        <v>-23.765761479057616</v>
      </c>
      <c r="K19" s="186">
        <f t="shared" si="0"/>
        <v>22.389661843145632</v>
      </c>
      <c r="L19" s="186">
        <f t="shared" si="0"/>
        <v>52.468477041884768</v>
      </c>
      <c r="M19" s="186">
        <f t="shared" si="0"/>
        <v>-66.118116212914487</v>
      </c>
      <c r="N19" s="186">
        <f t="shared" si="0"/>
        <v>1.645651361256526</v>
      </c>
      <c r="O19" s="186"/>
      <c r="P19" s="186">
        <f t="shared" si="0"/>
        <v>52.468477041884768</v>
      </c>
      <c r="Q19" s="186"/>
      <c r="R19" s="186">
        <f t="shared" si="0"/>
        <v>-49.17717431937173</v>
      </c>
      <c r="S19" s="186">
        <f t="shared" si="0"/>
        <v>-17.948691069829053</v>
      </c>
      <c r="T19" s="186">
        <f t="shared" si="0"/>
        <v>-32.236232425828973</v>
      </c>
    </row>
    <row r="20" spans="1:20" ht="15.75">
      <c r="A20" s="346" t="s">
        <v>137</v>
      </c>
      <c r="B20" s="346"/>
      <c r="C20" s="346"/>
      <c r="D20" s="175">
        <v>582.1</v>
      </c>
      <c r="E20" s="175">
        <v>22.8</v>
      </c>
      <c r="F20" s="175">
        <v>48.3</v>
      </c>
      <c r="G20" s="175">
        <v>0</v>
      </c>
      <c r="H20" s="175">
        <v>5.08</v>
      </c>
      <c r="I20" s="175">
        <v>0</v>
      </c>
      <c r="J20" s="175">
        <v>7.6</v>
      </c>
      <c r="K20" s="175">
        <v>137.284693493795</v>
      </c>
      <c r="L20" s="175">
        <v>35.590000000000003</v>
      </c>
      <c r="M20" s="175">
        <v>48.3</v>
      </c>
      <c r="N20" s="175">
        <v>0</v>
      </c>
      <c r="O20" s="175">
        <v>0</v>
      </c>
      <c r="P20" s="175">
        <v>7.6</v>
      </c>
      <c r="Q20" s="175">
        <v>0</v>
      </c>
      <c r="R20" s="175">
        <v>2.6</v>
      </c>
      <c r="S20" s="175">
        <v>266.89999999999998</v>
      </c>
      <c r="T20" s="175">
        <v>12.7</v>
      </c>
    </row>
    <row r="21" spans="1:20" ht="15.75">
      <c r="A21" s="346" t="s">
        <v>138</v>
      </c>
      <c r="B21" s="346"/>
      <c r="C21" s="346"/>
      <c r="D21" s="175">
        <v>712.28883080905939</v>
      </c>
      <c r="E21" s="175">
        <v>35.112829687770528</v>
      </c>
      <c r="F21" s="175">
        <v>107.84654832672378</v>
      </c>
      <c r="G21" s="175">
        <v>0</v>
      </c>
      <c r="H21" s="175">
        <v>2.5080592634121803</v>
      </c>
      <c r="I21" s="175">
        <v>0</v>
      </c>
      <c r="J21" s="175">
        <v>7.5241777902365419</v>
      </c>
      <c r="K21" s="175">
        <v>117.87878538037249</v>
      </c>
      <c r="L21" s="175">
        <v>32.60477042435835</v>
      </c>
      <c r="M21" s="175">
        <v>47.653126004831435</v>
      </c>
      <c r="N21" s="175">
        <v>0</v>
      </c>
      <c r="O21" s="175">
        <v>0</v>
      </c>
      <c r="P21" s="175">
        <v>5.0161185268243607</v>
      </c>
      <c r="Q21" s="175">
        <v>5.0161185268243607</v>
      </c>
      <c r="R21" s="175">
        <v>10.032237053648721</v>
      </c>
      <c r="S21" s="175">
        <v>341.09605982405657</v>
      </c>
      <c r="T21" s="175">
        <v>12.540296317060903</v>
      </c>
    </row>
  </sheetData>
  <mergeCells count="10">
    <mergeCell ref="A18:C18"/>
    <mergeCell ref="A19:C19"/>
    <mergeCell ref="A20:C20"/>
    <mergeCell ref="A21:C21"/>
    <mergeCell ref="A1:R1"/>
    <mergeCell ref="B2:R2"/>
    <mergeCell ref="A3:A4"/>
    <mergeCell ref="B3:B4"/>
    <mergeCell ref="C3:C4"/>
    <mergeCell ref="A17:B17"/>
  </mergeCells>
  <dataValidations count="1">
    <dataValidation operator="equal" allowBlank="1" showErrorMessage="1" sqref="C16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showZeros="0" workbookViewId="0">
      <selection activeCell="H20" sqref="H20"/>
    </sheetView>
  </sheetViews>
  <sheetFormatPr defaultRowHeight="12.75"/>
  <cols>
    <col min="1" max="1" width="20.7109375" customWidth="1"/>
    <col min="2" max="2" width="10.42578125" customWidth="1"/>
    <col min="3" max="3" width="7.140625" customWidth="1"/>
    <col min="4" max="22" width="7.42578125" customWidth="1"/>
  </cols>
  <sheetData>
    <row r="1" spans="1:23" ht="40.5" customHeight="1">
      <c r="A1" s="363" t="s">
        <v>142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187"/>
    </row>
    <row r="2" spans="1:23" ht="20.2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spans="1:23">
      <c r="A3" s="364" t="s">
        <v>143</v>
      </c>
      <c r="B3" s="365" t="s">
        <v>144</v>
      </c>
      <c r="C3" s="366" t="s">
        <v>145</v>
      </c>
      <c r="D3" s="366"/>
      <c r="E3" s="366" t="s">
        <v>146</v>
      </c>
      <c r="F3" s="366"/>
      <c r="G3" s="366" t="s">
        <v>147</v>
      </c>
      <c r="H3" s="366"/>
      <c r="I3" s="366" t="s">
        <v>148</v>
      </c>
      <c r="J3" s="366"/>
      <c r="K3" s="366" t="s">
        <v>149</v>
      </c>
      <c r="L3" s="366"/>
      <c r="M3" s="366" t="s">
        <v>150</v>
      </c>
      <c r="N3" s="366"/>
      <c r="O3" s="366" t="s">
        <v>151</v>
      </c>
      <c r="P3" s="366"/>
      <c r="Q3" s="366" t="s">
        <v>152</v>
      </c>
      <c r="R3" s="366"/>
      <c r="S3" s="366"/>
      <c r="T3" s="366"/>
      <c r="U3" s="366" t="s">
        <v>153</v>
      </c>
      <c r="V3" s="366"/>
      <c r="W3" s="188"/>
    </row>
    <row r="4" spans="1:23">
      <c r="A4" s="364"/>
      <c r="B4" s="365"/>
      <c r="C4" s="367" t="s">
        <v>193</v>
      </c>
      <c r="D4" s="368" t="s">
        <v>154</v>
      </c>
      <c r="E4" s="367" t="s">
        <v>13</v>
      </c>
      <c r="F4" s="368" t="s">
        <v>154</v>
      </c>
      <c r="G4" s="369" t="s">
        <v>13</v>
      </c>
      <c r="H4" s="365" t="s">
        <v>154</v>
      </c>
      <c r="I4" s="367" t="s">
        <v>13</v>
      </c>
      <c r="J4" s="368" t="s">
        <v>154</v>
      </c>
      <c r="K4" s="367" t="s">
        <v>13</v>
      </c>
      <c r="L4" s="368" t="s">
        <v>154</v>
      </c>
      <c r="M4" s="367" t="s">
        <v>13</v>
      </c>
      <c r="N4" s="368" t="s">
        <v>154</v>
      </c>
      <c r="O4" s="367" t="s">
        <v>13</v>
      </c>
      <c r="P4" s="368" t="s">
        <v>154</v>
      </c>
      <c r="Q4" s="370" t="s">
        <v>13</v>
      </c>
      <c r="R4" s="368" t="s">
        <v>154</v>
      </c>
      <c r="S4" s="368" t="s">
        <v>155</v>
      </c>
      <c r="T4" s="368"/>
      <c r="U4" s="370" t="s">
        <v>13</v>
      </c>
      <c r="V4" s="368" t="s">
        <v>154</v>
      </c>
      <c r="W4" s="189"/>
    </row>
    <row r="5" spans="1:23" ht="22.5">
      <c r="A5" s="364"/>
      <c r="B5" s="365"/>
      <c r="C5" s="367"/>
      <c r="D5" s="368"/>
      <c r="E5" s="367"/>
      <c r="F5" s="368"/>
      <c r="G5" s="369"/>
      <c r="H5" s="365"/>
      <c r="I5" s="367"/>
      <c r="J5" s="368"/>
      <c r="K5" s="367"/>
      <c r="L5" s="368"/>
      <c r="M5" s="367"/>
      <c r="N5" s="368"/>
      <c r="O5" s="367"/>
      <c r="P5" s="368"/>
      <c r="Q5" s="370"/>
      <c r="R5" s="368"/>
      <c r="S5" s="190" t="s">
        <v>13</v>
      </c>
      <c r="T5" s="191" t="s">
        <v>156</v>
      </c>
      <c r="U5" s="370"/>
      <c r="V5" s="368"/>
      <c r="W5" s="189"/>
    </row>
    <row r="6" spans="1:23" ht="15.75">
      <c r="A6" s="192" t="s">
        <v>157</v>
      </c>
      <c r="B6" s="100">
        <v>33059.5</v>
      </c>
      <c r="C6" s="193">
        <v>11</v>
      </c>
      <c r="D6" s="194">
        <f>C6*100000/$B6*3.042</f>
        <v>101.21750177709887</v>
      </c>
      <c r="E6" s="195"/>
      <c r="F6" s="194">
        <f>E6*100000/$B6*3.042</f>
        <v>0</v>
      </c>
      <c r="G6" s="196"/>
      <c r="H6" s="194">
        <f>G6*100000/$B6*3.042</f>
        <v>0</v>
      </c>
      <c r="I6" s="197"/>
      <c r="J6" s="194">
        <f>I6*100000/$B6*3.042</f>
        <v>0</v>
      </c>
      <c r="K6" s="193"/>
      <c r="L6" s="194">
        <f>K6*100000/$B6*3.042</f>
        <v>0</v>
      </c>
      <c r="M6" s="195">
        <v>4</v>
      </c>
      <c r="N6" s="194">
        <f>M6*100000/$B6*3.042</f>
        <v>36.806364282581406</v>
      </c>
      <c r="O6" s="195"/>
      <c r="P6" s="194">
        <f>O6*100000/$B6*3.042</f>
        <v>0</v>
      </c>
      <c r="Q6" s="195">
        <v>6</v>
      </c>
      <c r="R6" s="194">
        <f>Q6*100000/$B6*3.042</f>
        <v>55.209546423872105</v>
      </c>
      <c r="S6" s="195">
        <v>4</v>
      </c>
      <c r="T6" s="194">
        <f>S6*100000/$B6*3.042</f>
        <v>36.806364282581406</v>
      </c>
      <c r="U6" s="198">
        <f t="shared" ref="U6:U17" si="0">C6-E6-I6-K6-M6-O6-Q6</f>
        <v>1</v>
      </c>
      <c r="V6" s="194">
        <f>U6*100000/$B6*3.042</f>
        <v>9.2015910706453514</v>
      </c>
      <c r="W6" s="199"/>
    </row>
    <row r="7" spans="1:23" ht="15.75">
      <c r="A7" s="200" t="s">
        <v>158</v>
      </c>
      <c r="B7" s="100">
        <v>8395</v>
      </c>
      <c r="C7" s="193">
        <v>3</v>
      </c>
      <c r="D7" s="194">
        <f t="shared" ref="D7:F18" si="1">C7*100000/$B7*3.042</f>
        <v>108.70756402620607</v>
      </c>
      <c r="E7" s="195"/>
      <c r="F7" s="194">
        <f t="shared" si="1"/>
        <v>0</v>
      </c>
      <c r="G7" s="196"/>
      <c r="H7" s="194">
        <f t="shared" ref="H7:H18" si="2">G7*100000/$B7*3.042</f>
        <v>0</v>
      </c>
      <c r="I7" s="197"/>
      <c r="J7" s="194">
        <f t="shared" ref="J7:J18" si="3">I7*100000/$B7*3.042</f>
        <v>0</v>
      </c>
      <c r="K7" s="195"/>
      <c r="L7" s="194">
        <f t="shared" ref="L7:L18" si="4">K7*100000/$B7*3.042</f>
        <v>0</v>
      </c>
      <c r="M7" s="195">
        <v>3</v>
      </c>
      <c r="N7" s="194">
        <f t="shared" ref="N7:N18" si="5">M7*100000/$B7*3.042</f>
        <v>108.70756402620607</v>
      </c>
      <c r="O7" s="195"/>
      <c r="P7" s="194">
        <f t="shared" ref="P7:P18" si="6">O7*100000/$B7*3.042</f>
        <v>0</v>
      </c>
      <c r="Q7" s="195"/>
      <c r="R7" s="194">
        <f t="shared" ref="R7:R18" si="7">Q7*100000/$B7*3.042</f>
        <v>0</v>
      </c>
      <c r="S7" s="195"/>
      <c r="T7" s="194">
        <f t="shared" ref="T7:T18" si="8">S7*100000/$B7*3.042</f>
        <v>0</v>
      </c>
      <c r="U7" s="198">
        <f t="shared" si="0"/>
        <v>0</v>
      </c>
      <c r="V7" s="194">
        <f t="shared" ref="V7:V18" si="9">U7*100000/$B7*3.042</f>
        <v>0</v>
      </c>
      <c r="W7" s="199"/>
    </row>
    <row r="8" spans="1:23" ht="15.75">
      <c r="A8" s="200" t="s">
        <v>159</v>
      </c>
      <c r="B8" s="100">
        <v>12325</v>
      </c>
      <c r="C8" s="193">
        <v>5</v>
      </c>
      <c r="D8" s="194">
        <f t="shared" si="1"/>
        <v>123.4077079107505</v>
      </c>
      <c r="E8" s="195">
        <v>1</v>
      </c>
      <c r="F8" s="194">
        <f t="shared" si="1"/>
        <v>24.6815415821501</v>
      </c>
      <c r="G8" s="196">
        <v>1</v>
      </c>
      <c r="H8" s="194">
        <f t="shared" si="2"/>
        <v>24.6815415821501</v>
      </c>
      <c r="I8" s="197"/>
      <c r="J8" s="194">
        <f t="shared" si="3"/>
        <v>0</v>
      </c>
      <c r="K8" s="195"/>
      <c r="L8" s="194">
        <f t="shared" si="4"/>
        <v>0</v>
      </c>
      <c r="M8" s="195">
        <v>2</v>
      </c>
      <c r="N8" s="194">
        <f t="shared" si="5"/>
        <v>49.3630831643002</v>
      </c>
      <c r="O8" s="195"/>
      <c r="P8" s="194">
        <f t="shared" si="6"/>
        <v>0</v>
      </c>
      <c r="Q8" s="195">
        <v>1</v>
      </c>
      <c r="R8" s="194">
        <f t="shared" si="7"/>
        <v>24.6815415821501</v>
      </c>
      <c r="S8" s="195">
        <v>1</v>
      </c>
      <c r="T8" s="194">
        <f t="shared" si="8"/>
        <v>24.6815415821501</v>
      </c>
      <c r="U8" s="198">
        <f t="shared" si="0"/>
        <v>1</v>
      </c>
      <c r="V8" s="194">
        <f t="shared" si="9"/>
        <v>24.6815415821501</v>
      </c>
      <c r="W8" s="199"/>
    </row>
    <row r="9" spans="1:23" ht="15.75">
      <c r="A9" s="200" t="s">
        <v>160</v>
      </c>
      <c r="B9" s="100">
        <v>13772</v>
      </c>
      <c r="C9" s="193">
        <v>10</v>
      </c>
      <c r="D9" s="194">
        <f t="shared" si="1"/>
        <v>220.88295091489979</v>
      </c>
      <c r="E9" s="195">
        <v>1</v>
      </c>
      <c r="F9" s="194">
        <f t="shared" si="1"/>
        <v>22.088295091489979</v>
      </c>
      <c r="G9" s="196">
        <v>1</v>
      </c>
      <c r="H9" s="194">
        <f t="shared" si="2"/>
        <v>22.088295091489979</v>
      </c>
      <c r="I9" s="197"/>
      <c r="J9" s="194">
        <f t="shared" si="3"/>
        <v>0</v>
      </c>
      <c r="K9" s="195"/>
      <c r="L9" s="194">
        <f t="shared" si="4"/>
        <v>0</v>
      </c>
      <c r="M9" s="195">
        <v>3</v>
      </c>
      <c r="N9" s="194">
        <f t="shared" si="5"/>
        <v>66.264885274469933</v>
      </c>
      <c r="O9" s="195">
        <v>1</v>
      </c>
      <c r="P9" s="194">
        <f t="shared" si="6"/>
        <v>22.088295091489979</v>
      </c>
      <c r="Q9" s="195">
        <v>2</v>
      </c>
      <c r="R9" s="194">
        <f t="shared" si="7"/>
        <v>44.176590182979957</v>
      </c>
      <c r="S9" s="195">
        <v>1</v>
      </c>
      <c r="T9" s="194">
        <f t="shared" si="8"/>
        <v>22.088295091489979</v>
      </c>
      <c r="U9" s="198">
        <f t="shared" si="0"/>
        <v>3</v>
      </c>
      <c r="V9" s="194">
        <f t="shared" si="9"/>
        <v>66.264885274469933</v>
      </c>
      <c r="W9" s="199"/>
    </row>
    <row r="10" spans="1:23" ht="15.75">
      <c r="A10" s="200" t="s">
        <v>161</v>
      </c>
      <c r="B10" s="100">
        <v>14334</v>
      </c>
      <c r="C10" s="193">
        <v>8</v>
      </c>
      <c r="D10" s="194">
        <f t="shared" si="1"/>
        <v>169.77814985349517</v>
      </c>
      <c r="E10" s="195">
        <v>3</v>
      </c>
      <c r="F10" s="194">
        <f t="shared" si="1"/>
        <v>63.666806195060694</v>
      </c>
      <c r="G10" s="196">
        <v>3</v>
      </c>
      <c r="H10" s="194">
        <f t="shared" si="2"/>
        <v>63.666806195060694</v>
      </c>
      <c r="I10" s="201"/>
      <c r="J10" s="194">
        <f t="shared" si="3"/>
        <v>0</v>
      </c>
      <c r="K10" s="195"/>
      <c r="L10" s="194">
        <f t="shared" si="4"/>
        <v>0</v>
      </c>
      <c r="M10" s="195">
        <v>1</v>
      </c>
      <c r="N10" s="194">
        <f t="shared" si="5"/>
        <v>21.222268731686896</v>
      </c>
      <c r="O10" s="195"/>
      <c r="P10" s="194">
        <f t="shared" si="6"/>
        <v>0</v>
      </c>
      <c r="Q10" s="195">
        <v>1</v>
      </c>
      <c r="R10" s="194">
        <f t="shared" si="7"/>
        <v>21.222268731686896</v>
      </c>
      <c r="S10" s="195">
        <v>1</v>
      </c>
      <c r="T10" s="194">
        <f t="shared" si="8"/>
        <v>21.222268731686896</v>
      </c>
      <c r="U10" s="198">
        <f t="shared" si="0"/>
        <v>3</v>
      </c>
      <c r="V10" s="194">
        <f t="shared" si="9"/>
        <v>63.666806195060694</v>
      </c>
      <c r="W10" s="199"/>
    </row>
    <row r="11" spans="1:23" ht="15.75">
      <c r="A11" s="200" t="s">
        <v>162</v>
      </c>
      <c r="B11" s="100">
        <v>11489.5</v>
      </c>
      <c r="C11" s="193">
        <v>4</v>
      </c>
      <c r="D11" s="194">
        <f t="shared" si="1"/>
        <v>105.90539187954219</v>
      </c>
      <c r="E11" s="195"/>
      <c r="F11" s="194">
        <f t="shared" si="1"/>
        <v>0</v>
      </c>
      <c r="G11" s="196">
        <f>'[3]янв-трав-17'!G11+[3]фев!G11</f>
        <v>0</v>
      </c>
      <c r="H11" s="194">
        <f t="shared" si="2"/>
        <v>0</v>
      </c>
      <c r="I11" s="201"/>
      <c r="J11" s="194">
        <f t="shared" si="3"/>
        <v>0</v>
      </c>
      <c r="K11" s="195"/>
      <c r="L11" s="194">
        <f t="shared" si="4"/>
        <v>0</v>
      </c>
      <c r="M11" s="195">
        <v>2</v>
      </c>
      <c r="N11" s="194">
        <f t="shared" si="5"/>
        <v>52.952695939771097</v>
      </c>
      <c r="O11" s="193"/>
      <c r="P11" s="194">
        <f t="shared" si="6"/>
        <v>0</v>
      </c>
      <c r="Q11" s="195">
        <v>1</v>
      </c>
      <c r="R11" s="194">
        <f t="shared" si="7"/>
        <v>26.476347969885548</v>
      </c>
      <c r="S11" s="195"/>
      <c r="T11" s="194">
        <f t="shared" si="8"/>
        <v>0</v>
      </c>
      <c r="U11" s="198">
        <f t="shared" si="0"/>
        <v>1</v>
      </c>
      <c r="V11" s="194">
        <f t="shared" si="9"/>
        <v>26.476347969885548</v>
      </c>
      <c r="W11" s="199"/>
    </row>
    <row r="12" spans="1:23" ht="15.75">
      <c r="A12" s="200" t="s">
        <v>163</v>
      </c>
      <c r="B12" s="100">
        <v>19068</v>
      </c>
      <c r="C12" s="193">
        <v>6</v>
      </c>
      <c r="D12" s="194">
        <f t="shared" si="1"/>
        <v>95.72057898049087</v>
      </c>
      <c r="E12" s="195">
        <v>1</v>
      </c>
      <c r="F12" s="194">
        <f t="shared" si="1"/>
        <v>15.953429830081811</v>
      </c>
      <c r="G12" s="196">
        <v>1</v>
      </c>
      <c r="H12" s="194">
        <f t="shared" si="2"/>
        <v>15.953429830081811</v>
      </c>
      <c r="I12" s="201">
        <v>1</v>
      </c>
      <c r="J12" s="194">
        <f t="shared" si="3"/>
        <v>15.953429830081811</v>
      </c>
      <c r="K12" s="195">
        <v>1</v>
      </c>
      <c r="L12" s="194">
        <f t="shared" si="4"/>
        <v>15.953429830081811</v>
      </c>
      <c r="M12" s="195"/>
      <c r="N12" s="194">
        <f t="shared" si="5"/>
        <v>0</v>
      </c>
      <c r="O12" s="193"/>
      <c r="P12" s="194">
        <f t="shared" si="6"/>
        <v>0</v>
      </c>
      <c r="Q12" s="195">
        <v>2</v>
      </c>
      <c r="R12" s="194">
        <f t="shared" si="7"/>
        <v>31.906859660163622</v>
      </c>
      <c r="S12" s="195"/>
      <c r="T12" s="194">
        <f t="shared" si="8"/>
        <v>0</v>
      </c>
      <c r="U12" s="198">
        <f t="shared" si="0"/>
        <v>1</v>
      </c>
      <c r="V12" s="194">
        <f t="shared" si="9"/>
        <v>15.953429830081811</v>
      </c>
      <c r="W12" s="199"/>
    </row>
    <row r="13" spans="1:23" ht="15.75">
      <c r="A13" s="200" t="s">
        <v>164</v>
      </c>
      <c r="B13" s="100">
        <v>14717</v>
      </c>
      <c r="C13" s="193">
        <v>8</v>
      </c>
      <c r="D13" s="194">
        <f t="shared" si="1"/>
        <v>165.35978800027181</v>
      </c>
      <c r="E13" s="195"/>
      <c r="F13" s="194">
        <f t="shared" si="1"/>
        <v>0</v>
      </c>
      <c r="G13" s="196">
        <f>'[3]янв-трав-17'!G13+[3]фев!G13</f>
        <v>0</v>
      </c>
      <c r="H13" s="194">
        <f t="shared" si="2"/>
        <v>0</v>
      </c>
      <c r="I13" s="201"/>
      <c r="J13" s="194">
        <f t="shared" si="3"/>
        <v>0</v>
      </c>
      <c r="K13" s="195">
        <v>2</v>
      </c>
      <c r="L13" s="194">
        <f t="shared" si="4"/>
        <v>41.339947000067951</v>
      </c>
      <c r="M13" s="195">
        <v>1</v>
      </c>
      <c r="N13" s="194">
        <f t="shared" si="5"/>
        <v>20.669973500033976</v>
      </c>
      <c r="O13" s="193"/>
      <c r="P13" s="194">
        <f t="shared" si="6"/>
        <v>0</v>
      </c>
      <c r="Q13" s="195"/>
      <c r="R13" s="194">
        <f t="shared" si="7"/>
        <v>0</v>
      </c>
      <c r="S13" s="195"/>
      <c r="T13" s="194">
        <f t="shared" si="8"/>
        <v>0</v>
      </c>
      <c r="U13" s="198">
        <f t="shared" si="0"/>
        <v>5</v>
      </c>
      <c r="V13" s="194">
        <f t="shared" si="9"/>
        <v>103.34986750016988</v>
      </c>
      <c r="W13" s="199"/>
    </row>
    <row r="14" spans="1:23" ht="15.75">
      <c r="A14" s="200" t="s">
        <v>165</v>
      </c>
      <c r="B14" s="100">
        <v>16404.5</v>
      </c>
      <c r="C14" s="193">
        <v>12</v>
      </c>
      <c r="D14" s="194">
        <f t="shared" si="1"/>
        <v>222.52430735468926</v>
      </c>
      <c r="E14" s="195"/>
      <c r="F14" s="194">
        <f t="shared" si="1"/>
        <v>0</v>
      </c>
      <c r="G14" s="196">
        <f>'[3]янв-трав-17'!G14+[3]фев!G14</f>
        <v>0</v>
      </c>
      <c r="H14" s="194">
        <f t="shared" si="2"/>
        <v>0</v>
      </c>
      <c r="I14" s="201"/>
      <c r="J14" s="194">
        <f t="shared" si="3"/>
        <v>0</v>
      </c>
      <c r="K14" s="195"/>
      <c r="L14" s="194">
        <f t="shared" si="4"/>
        <v>0</v>
      </c>
      <c r="M14" s="195">
        <v>6</v>
      </c>
      <c r="N14" s="194">
        <f t="shared" si="5"/>
        <v>111.26215367734463</v>
      </c>
      <c r="O14" s="193">
        <v>1</v>
      </c>
      <c r="P14" s="194">
        <f t="shared" si="6"/>
        <v>18.543692279557437</v>
      </c>
      <c r="Q14" s="195">
        <v>1</v>
      </c>
      <c r="R14" s="194">
        <f t="shared" si="7"/>
        <v>18.543692279557437</v>
      </c>
      <c r="S14" s="193"/>
      <c r="T14" s="194">
        <f t="shared" si="8"/>
        <v>0</v>
      </c>
      <c r="U14" s="198">
        <f t="shared" si="0"/>
        <v>4</v>
      </c>
      <c r="V14" s="194">
        <f t="shared" si="9"/>
        <v>74.174769118229747</v>
      </c>
      <c r="W14" s="199"/>
    </row>
    <row r="15" spans="1:23" ht="15.75">
      <c r="A15" s="200" t="s">
        <v>166</v>
      </c>
      <c r="B15" s="100">
        <v>10257</v>
      </c>
      <c r="C15" s="193">
        <v>5</v>
      </c>
      <c r="D15" s="194">
        <f t="shared" si="1"/>
        <v>148.28897338403041</v>
      </c>
      <c r="E15" s="193"/>
      <c r="F15" s="194">
        <f t="shared" si="1"/>
        <v>0</v>
      </c>
      <c r="G15" s="196">
        <f>'[3]янв-трав-17'!G15+[3]фев!G15</f>
        <v>0</v>
      </c>
      <c r="H15" s="194">
        <f t="shared" si="2"/>
        <v>0</v>
      </c>
      <c r="I15" s="201">
        <v>1</v>
      </c>
      <c r="J15" s="194">
        <f t="shared" si="3"/>
        <v>29.657794676806081</v>
      </c>
      <c r="K15" s="193">
        <v>1</v>
      </c>
      <c r="L15" s="194">
        <f t="shared" si="4"/>
        <v>29.657794676806081</v>
      </c>
      <c r="M15" s="195">
        <v>1</v>
      </c>
      <c r="N15" s="194">
        <f t="shared" si="5"/>
        <v>29.657794676806081</v>
      </c>
      <c r="O15" s="193"/>
      <c r="P15" s="194">
        <f t="shared" si="6"/>
        <v>0</v>
      </c>
      <c r="Q15" s="195"/>
      <c r="R15" s="194">
        <f t="shared" si="7"/>
        <v>0</v>
      </c>
      <c r="S15" s="193"/>
      <c r="T15" s="194">
        <f t="shared" si="8"/>
        <v>0</v>
      </c>
      <c r="U15" s="198">
        <f t="shared" si="0"/>
        <v>2</v>
      </c>
      <c r="V15" s="194">
        <f t="shared" si="9"/>
        <v>59.315589353612161</v>
      </c>
      <c r="W15" s="199"/>
    </row>
    <row r="16" spans="1:23" ht="15.75">
      <c r="A16" s="202" t="s">
        <v>167</v>
      </c>
      <c r="B16" s="203">
        <v>153821.5</v>
      </c>
      <c r="C16" s="204">
        <f>SUM(C6:C15)</f>
        <v>72</v>
      </c>
      <c r="D16" s="194">
        <f t="shared" si="1"/>
        <v>142.38841774394345</v>
      </c>
      <c r="E16" s="204">
        <f>SUM(E6:E15)</f>
        <v>6</v>
      </c>
      <c r="F16" s="194">
        <f t="shared" si="1"/>
        <v>11.865701478661956</v>
      </c>
      <c r="G16" s="204">
        <f>SUM(G6:G15)</f>
        <v>6</v>
      </c>
      <c r="H16" s="194">
        <f t="shared" si="2"/>
        <v>11.865701478661956</v>
      </c>
      <c r="I16" s="204">
        <f>SUM(I6:I15)</f>
        <v>2</v>
      </c>
      <c r="J16" s="194">
        <f t="shared" si="3"/>
        <v>3.9552338262206517</v>
      </c>
      <c r="K16" s="204">
        <f>SUM(K6:K15)</f>
        <v>4</v>
      </c>
      <c r="L16" s="194">
        <f t="shared" si="4"/>
        <v>7.9104676524413033</v>
      </c>
      <c r="M16" s="204">
        <f>SUM(M6:M15)</f>
        <v>23</v>
      </c>
      <c r="N16" s="194">
        <f t="shared" si="5"/>
        <v>45.485189001537492</v>
      </c>
      <c r="O16" s="204">
        <f>SUM(O6:O15)</f>
        <v>2</v>
      </c>
      <c r="P16" s="194">
        <f t="shared" si="6"/>
        <v>3.9552338262206517</v>
      </c>
      <c r="Q16" s="204">
        <f>SUM(Q6:Q15)</f>
        <v>14</v>
      </c>
      <c r="R16" s="194">
        <f t="shared" si="7"/>
        <v>27.686636783544564</v>
      </c>
      <c r="S16" s="204">
        <f>SUM(S6:S15)</f>
        <v>7</v>
      </c>
      <c r="T16" s="194">
        <f t="shared" si="8"/>
        <v>13.843318391772282</v>
      </c>
      <c r="U16" s="204">
        <f>SUM(U6:U15)</f>
        <v>21</v>
      </c>
      <c r="V16" s="194">
        <f t="shared" si="9"/>
        <v>41.529955175316843</v>
      </c>
      <c r="W16" s="199"/>
    </row>
    <row r="17" spans="1:23" ht="15.75">
      <c r="A17" s="205" t="s">
        <v>168</v>
      </c>
      <c r="B17" s="132">
        <v>63355</v>
      </c>
      <c r="C17" s="206">
        <v>22</v>
      </c>
      <c r="D17" s="194">
        <f t="shared" si="1"/>
        <v>105.6333359640123</v>
      </c>
      <c r="E17" s="207">
        <v>3</v>
      </c>
      <c r="F17" s="194">
        <f t="shared" si="1"/>
        <v>14.404545813274405</v>
      </c>
      <c r="G17" s="196">
        <v>2</v>
      </c>
      <c r="H17" s="194">
        <f t="shared" si="2"/>
        <v>9.6030305421829372</v>
      </c>
      <c r="I17" s="206"/>
      <c r="J17" s="194">
        <f t="shared" si="3"/>
        <v>0</v>
      </c>
      <c r="K17" s="207">
        <v>3</v>
      </c>
      <c r="L17" s="194">
        <f t="shared" si="4"/>
        <v>14.404545813274405</v>
      </c>
      <c r="M17" s="207">
        <v>3</v>
      </c>
      <c r="N17" s="194">
        <f t="shared" si="5"/>
        <v>14.404545813274405</v>
      </c>
      <c r="O17" s="206">
        <v>1</v>
      </c>
      <c r="P17" s="194">
        <f t="shared" si="6"/>
        <v>4.8015152710914686</v>
      </c>
      <c r="Q17" s="207">
        <v>11</v>
      </c>
      <c r="R17" s="194">
        <f t="shared" si="7"/>
        <v>52.816667982006152</v>
      </c>
      <c r="S17" s="207">
        <v>6</v>
      </c>
      <c r="T17" s="194">
        <f t="shared" si="8"/>
        <v>28.80909162654881</v>
      </c>
      <c r="U17" s="198">
        <f t="shared" si="0"/>
        <v>1</v>
      </c>
      <c r="V17" s="194">
        <f t="shared" si="9"/>
        <v>4.8015152710914686</v>
      </c>
      <c r="W17" s="199"/>
    </row>
    <row r="18" spans="1:23" ht="34.5" customHeight="1">
      <c r="A18" s="208" t="s">
        <v>169</v>
      </c>
      <c r="B18" s="209">
        <v>217176.5</v>
      </c>
      <c r="C18" s="210">
        <f>C16+C17</f>
        <v>94</v>
      </c>
      <c r="D18" s="194">
        <f t="shared" si="1"/>
        <v>131.66617935181753</v>
      </c>
      <c r="E18" s="211">
        <f>E16+E17</f>
        <v>9</v>
      </c>
      <c r="F18" s="194">
        <f t="shared" si="1"/>
        <v>12.606336320918698</v>
      </c>
      <c r="G18" s="212">
        <f>G16+G17</f>
        <v>8</v>
      </c>
      <c r="H18" s="194">
        <f t="shared" si="2"/>
        <v>11.205632285261066</v>
      </c>
      <c r="I18" s="211">
        <f>I16+I17</f>
        <v>2</v>
      </c>
      <c r="J18" s="194">
        <f t="shared" si="3"/>
        <v>2.8014080713152665</v>
      </c>
      <c r="K18" s="211">
        <f>K16+K17</f>
        <v>7</v>
      </c>
      <c r="L18" s="194">
        <f t="shared" si="4"/>
        <v>9.8049282496034333</v>
      </c>
      <c r="M18" s="211">
        <f>M16+M17</f>
        <v>26</v>
      </c>
      <c r="N18" s="194">
        <f t="shared" si="5"/>
        <v>36.418304927098468</v>
      </c>
      <c r="O18" s="211">
        <f>O16+O17</f>
        <v>3</v>
      </c>
      <c r="P18" s="194">
        <f t="shared" si="6"/>
        <v>4.2021121069728995</v>
      </c>
      <c r="Q18" s="210">
        <f>Q16+Q17</f>
        <v>25</v>
      </c>
      <c r="R18" s="213">
        <f t="shared" si="7"/>
        <v>35.017600891440829</v>
      </c>
      <c r="S18" s="211">
        <f>S16+S17</f>
        <v>13</v>
      </c>
      <c r="T18" s="213">
        <f t="shared" si="8"/>
        <v>18.209152463549234</v>
      </c>
      <c r="U18" s="211">
        <f>U16+U17</f>
        <v>22</v>
      </c>
      <c r="V18" s="194">
        <f t="shared" si="9"/>
        <v>30.815488784467931</v>
      </c>
      <c r="W18" s="199"/>
    </row>
    <row r="19" spans="1:23" ht="36" customHeight="1">
      <c r="A19" s="371" t="s">
        <v>170</v>
      </c>
      <c r="B19" s="371"/>
      <c r="C19" s="214">
        <v>1</v>
      </c>
      <c r="D19" s="215"/>
      <c r="E19" s="216">
        <f>E18/$C18</f>
        <v>9.5744680851063829E-2</v>
      </c>
      <c r="F19" s="215"/>
      <c r="G19" s="372" t="s">
        <v>171</v>
      </c>
      <c r="H19" s="373"/>
      <c r="I19" s="216">
        <f>I18/$C18</f>
        <v>2.1276595744680851E-2</v>
      </c>
      <c r="J19" s="217"/>
      <c r="K19" s="216">
        <f>K18/$C18</f>
        <v>7.4468085106382975E-2</v>
      </c>
      <c r="L19" s="217"/>
      <c r="M19" s="216">
        <f>M18/$C18</f>
        <v>0.27659574468085107</v>
      </c>
      <c r="N19" s="217"/>
      <c r="O19" s="216">
        <f>O18/$C18</f>
        <v>3.1914893617021274E-2</v>
      </c>
      <c r="P19" s="218"/>
      <c r="Q19" s="219">
        <f>Q18/$C18</f>
        <v>0.26595744680851063</v>
      </c>
      <c r="R19" s="220"/>
      <c r="S19" s="374" t="s">
        <v>172</v>
      </c>
      <c r="T19" s="375"/>
      <c r="U19" s="221">
        <f>U18/$C18</f>
        <v>0.23404255319148937</v>
      </c>
      <c r="V19" s="222"/>
      <c r="W19" s="199"/>
    </row>
    <row r="20" spans="1:23" ht="25.5" customHeight="1">
      <c r="A20" s="223" t="s">
        <v>173</v>
      </c>
      <c r="B20" s="224">
        <v>215433</v>
      </c>
      <c r="C20" s="225">
        <v>108</v>
      </c>
      <c r="D20" s="226">
        <v>151.64807620002506</v>
      </c>
      <c r="E20" s="225">
        <v>11</v>
      </c>
      <c r="F20" s="226">
        <v>15.445637390743293</v>
      </c>
      <c r="G20" s="225">
        <v>9</v>
      </c>
      <c r="H20" s="226">
        <v>12.637339683335421</v>
      </c>
      <c r="I20" s="225">
        <v>4</v>
      </c>
      <c r="J20" s="226">
        <v>5.6165954148157429</v>
      </c>
      <c r="K20" s="225">
        <v>11</v>
      </c>
      <c r="L20" s="226">
        <v>15.445637390743293</v>
      </c>
      <c r="M20" s="225">
        <v>31</v>
      </c>
      <c r="N20" s="226">
        <v>43.528614464822006</v>
      </c>
      <c r="O20" s="225">
        <v>4</v>
      </c>
      <c r="P20" s="226">
        <v>5.6165954148157429</v>
      </c>
      <c r="Q20" s="227">
        <v>23</v>
      </c>
      <c r="R20" s="226">
        <v>32.295423635190524</v>
      </c>
      <c r="S20" s="227">
        <v>10</v>
      </c>
      <c r="T20" s="226">
        <v>14.041488537039356</v>
      </c>
      <c r="U20" s="225">
        <v>24</v>
      </c>
      <c r="V20" s="226">
        <v>33.699572488894461</v>
      </c>
      <c r="W20" s="199"/>
    </row>
    <row r="21" spans="1:23" ht="34.5" customHeight="1">
      <c r="A21" s="376" t="s">
        <v>174</v>
      </c>
      <c r="B21" s="376"/>
      <c r="C21" s="228">
        <f>C18-C20</f>
        <v>-14</v>
      </c>
      <c r="D21" s="229">
        <f>D18/D20-100%</f>
        <v>-0.13176492144780816</v>
      </c>
      <c r="E21" s="228">
        <f>E18-E20</f>
        <v>-2</v>
      </c>
      <c r="F21" s="229">
        <f>F18/F20-100%</f>
        <v>-0.18382543873043489</v>
      </c>
      <c r="G21" s="228">
        <f>G18-G20</f>
        <v>-1</v>
      </c>
      <c r="H21" s="229">
        <f>H18/H20-100%</f>
        <v>-0.11329183467010195</v>
      </c>
      <c r="I21" s="228">
        <f>I18-I20</f>
        <v>-2</v>
      </c>
      <c r="J21" s="229">
        <f>J18/J20-100%</f>
        <v>-0.50122665700193236</v>
      </c>
      <c r="K21" s="228">
        <f>K18-K20</f>
        <v>-4</v>
      </c>
      <c r="L21" s="229">
        <f>L18/L20-100%</f>
        <v>-0.36519756345700483</v>
      </c>
      <c r="M21" s="228">
        <f>M18-M20</f>
        <v>-5</v>
      </c>
      <c r="N21" s="229">
        <f>N18/N20-100%</f>
        <v>-0.16334794077743486</v>
      </c>
      <c r="O21" s="228">
        <f>O18-O20</f>
        <v>-1</v>
      </c>
      <c r="P21" s="229">
        <f>P18/P20-100%</f>
        <v>-0.25183998550289854</v>
      </c>
      <c r="Q21" s="228">
        <f>Q18-Q20</f>
        <v>2</v>
      </c>
      <c r="R21" s="229">
        <f>R18/R20-100%</f>
        <v>8.428987608275551E-2</v>
      </c>
      <c r="S21" s="228">
        <f>S18-S20</f>
        <v>3</v>
      </c>
      <c r="T21" s="229">
        <f>T18/T20-100%</f>
        <v>0.29681069179497599</v>
      </c>
      <c r="U21" s="228">
        <f>U18-U20</f>
        <v>-2</v>
      </c>
      <c r="V21" s="229">
        <f>V18/V20-100%</f>
        <v>-8.5582204503542814E-2</v>
      </c>
      <c r="W21" s="230"/>
    </row>
    <row r="22" spans="1:23" ht="15">
      <c r="A22" s="231" t="s">
        <v>175</v>
      </c>
      <c r="B22" s="232">
        <v>213963</v>
      </c>
      <c r="C22" s="233">
        <v>136</v>
      </c>
      <c r="D22" s="234">
        <v>193.35679533377265</v>
      </c>
      <c r="E22" s="233">
        <v>13</v>
      </c>
      <c r="F22" s="234">
        <v>18.482634848081208</v>
      </c>
      <c r="G22" s="233">
        <v>12</v>
      </c>
      <c r="H22" s="234">
        <v>17.060893705921117</v>
      </c>
      <c r="I22" s="233">
        <v>3</v>
      </c>
      <c r="J22" s="234">
        <v>4.2652234264802793</v>
      </c>
      <c r="K22" s="233">
        <v>16</v>
      </c>
      <c r="L22" s="234">
        <v>22.747858274561487</v>
      </c>
      <c r="M22" s="233">
        <v>41</v>
      </c>
      <c r="N22" s="235">
        <v>58.291386828563816</v>
      </c>
      <c r="O22" s="236">
        <v>5</v>
      </c>
      <c r="P22" s="237">
        <v>7.1087057108004652</v>
      </c>
      <c r="Q22" s="233">
        <v>31</v>
      </c>
      <c r="R22" s="234">
        <v>44.07397540696288</v>
      </c>
      <c r="S22" s="233">
        <v>15</v>
      </c>
      <c r="T22" s="235">
        <v>21.326117132401397</v>
      </c>
      <c r="U22" s="238">
        <v>27</v>
      </c>
      <c r="V22" s="239">
        <v>38.38701083832251</v>
      </c>
      <c r="W22" s="199"/>
    </row>
    <row r="23" spans="1:23" ht="15.75">
      <c r="A23" s="240" t="s">
        <v>176</v>
      </c>
      <c r="B23" s="241">
        <v>212023.5</v>
      </c>
      <c r="C23" s="242">
        <v>173</v>
      </c>
      <c r="D23" s="243">
        <v>248.21116527177409</v>
      </c>
      <c r="E23" s="242">
        <v>11</v>
      </c>
      <c r="F23" s="243">
        <v>15.782212820748644</v>
      </c>
      <c r="G23" s="242">
        <v>8</v>
      </c>
      <c r="H23" s="243">
        <v>11.477972960544466</v>
      </c>
      <c r="I23" s="242">
        <v>4</v>
      </c>
      <c r="J23" s="243">
        <v>5.7389864802722332</v>
      </c>
      <c r="K23" s="242">
        <v>24</v>
      </c>
      <c r="L23" s="243">
        <v>34.433918881633403</v>
      </c>
      <c r="M23" s="242">
        <v>46</v>
      </c>
      <c r="N23" s="244">
        <v>65.998344523130683</v>
      </c>
      <c r="O23" s="242">
        <v>8</v>
      </c>
      <c r="P23" s="237">
        <v>11.477972960544466</v>
      </c>
      <c r="Q23" s="242">
        <v>45</v>
      </c>
      <c r="R23" s="243">
        <v>64.563597903062629</v>
      </c>
      <c r="S23" s="242">
        <v>27</v>
      </c>
      <c r="T23" s="244">
        <v>38.73815874183758</v>
      </c>
      <c r="U23" s="242">
        <v>35</v>
      </c>
      <c r="V23" s="245">
        <v>50.21613170238205</v>
      </c>
      <c r="W23" s="199"/>
    </row>
    <row r="24" spans="1:23" ht="15">
      <c r="A24" s="377" t="s">
        <v>177</v>
      </c>
      <c r="B24" s="378"/>
      <c r="C24" s="246">
        <v>151</v>
      </c>
      <c r="D24" s="247">
        <v>218.1</v>
      </c>
      <c r="E24" s="246">
        <v>9</v>
      </c>
      <c r="F24" s="247">
        <v>13</v>
      </c>
      <c r="G24" s="246">
        <v>8</v>
      </c>
      <c r="H24" s="247">
        <v>11.6</v>
      </c>
      <c r="I24" s="246">
        <v>2</v>
      </c>
      <c r="J24" s="247">
        <v>2.9</v>
      </c>
      <c r="K24" s="246">
        <v>22</v>
      </c>
      <c r="L24" s="247">
        <v>31.8</v>
      </c>
      <c r="M24" s="246">
        <v>43</v>
      </c>
      <c r="N24" s="247">
        <v>62.1</v>
      </c>
      <c r="O24" s="247"/>
      <c r="P24" s="247"/>
      <c r="Q24" s="246">
        <v>30</v>
      </c>
      <c r="R24" s="247">
        <v>43.3</v>
      </c>
      <c r="S24" s="246">
        <v>21</v>
      </c>
      <c r="T24" s="247">
        <v>30.3</v>
      </c>
      <c r="U24" s="248">
        <v>45</v>
      </c>
      <c r="V24" s="247">
        <v>65</v>
      </c>
      <c r="W24" s="249"/>
    </row>
  </sheetData>
  <mergeCells count="36">
    <mergeCell ref="A21:B21"/>
    <mergeCell ref="A24:B24"/>
    <mergeCell ref="Q4:Q5"/>
    <mergeCell ref="R4:R5"/>
    <mergeCell ref="S4:T4"/>
    <mergeCell ref="V4:V5"/>
    <mergeCell ref="A19:B19"/>
    <mergeCell ref="G19:H19"/>
    <mergeCell ref="S19:T19"/>
    <mergeCell ref="K4:K5"/>
    <mergeCell ref="L4:L5"/>
    <mergeCell ref="M4:M5"/>
    <mergeCell ref="N4:N5"/>
    <mergeCell ref="O4:O5"/>
    <mergeCell ref="P4:P5"/>
    <mergeCell ref="G4:G5"/>
    <mergeCell ref="H4:H5"/>
    <mergeCell ref="I4:I5"/>
    <mergeCell ref="J4:J5"/>
    <mergeCell ref="U4:U5"/>
    <mergeCell ref="A1:V1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  <mergeCell ref="F4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Zeros="0" workbookViewId="0">
      <selection activeCell="G18" sqref="G18"/>
    </sheetView>
  </sheetViews>
  <sheetFormatPr defaultRowHeight="12.75"/>
  <cols>
    <col min="1" max="1" width="18.85546875" customWidth="1"/>
    <col min="3" max="8" width="7" customWidth="1"/>
    <col min="9" max="9" width="6.85546875" customWidth="1"/>
    <col min="10" max="12" width="7" customWidth="1"/>
    <col min="13" max="13" width="6.85546875" customWidth="1"/>
    <col min="14" max="22" width="7" customWidth="1"/>
  </cols>
  <sheetData>
    <row r="1" spans="1:22" ht="33" customHeight="1">
      <c r="A1" s="379" t="s">
        <v>178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</row>
    <row r="2" spans="1:22" ht="21" customHeight="1">
      <c r="A2" s="380" t="s">
        <v>179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249"/>
    </row>
    <row r="3" spans="1:22" ht="48" customHeight="1">
      <c r="A3" s="364" t="s">
        <v>143</v>
      </c>
      <c r="B3" s="364" t="s">
        <v>180</v>
      </c>
      <c r="C3" s="366" t="s">
        <v>145</v>
      </c>
      <c r="D3" s="366"/>
      <c r="E3" s="366" t="s">
        <v>146</v>
      </c>
      <c r="F3" s="366"/>
      <c r="G3" s="366" t="s">
        <v>147</v>
      </c>
      <c r="H3" s="366"/>
      <c r="I3" s="366" t="s">
        <v>148</v>
      </c>
      <c r="J3" s="366"/>
      <c r="K3" s="366" t="s">
        <v>149</v>
      </c>
      <c r="L3" s="366"/>
      <c r="M3" s="366" t="s">
        <v>150</v>
      </c>
      <c r="N3" s="366"/>
      <c r="O3" s="366" t="s">
        <v>181</v>
      </c>
      <c r="P3" s="366"/>
      <c r="Q3" s="366" t="s">
        <v>152</v>
      </c>
      <c r="R3" s="366"/>
      <c r="S3" s="366"/>
      <c r="T3" s="366"/>
      <c r="U3" s="366" t="s">
        <v>153</v>
      </c>
      <c r="V3" s="366"/>
    </row>
    <row r="4" spans="1:22" ht="16.5" customHeight="1">
      <c r="A4" s="364"/>
      <c r="B4" s="364"/>
      <c r="C4" s="367" t="s">
        <v>13</v>
      </c>
      <c r="D4" s="368" t="s">
        <v>154</v>
      </c>
      <c r="E4" s="367" t="s">
        <v>13</v>
      </c>
      <c r="F4" s="368" t="s">
        <v>154</v>
      </c>
      <c r="G4" s="369" t="s">
        <v>13</v>
      </c>
      <c r="H4" s="365" t="s">
        <v>154</v>
      </c>
      <c r="I4" s="367" t="s">
        <v>13</v>
      </c>
      <c r="J4" s="368" t="s">
        <v>154</v>
      </c>
      <c r="K4" s="367" t="s">
        <v>13</v>
      </c>
      <c r="L4" s="368" t="s">
        <v>154</v>
      </c>
      <c r="M4" s="367" t="s">
        <v>13</v>
      </c>
      <c r="N4" s="368" t="s">
        <v>154</v>
      </c>
      <c r="O4" s="367" t="s">
        <v>13</v>
      </c>
      <c r="P4" s="368" t="s">
        <v>154</v>
      </c>
      <c r="Q4" s="370" t="s">
        <v>13</v>
      </c>
      <c r="R4" s="368" t="s">
        <v>154</v>
      </c>
      <c r="S4" s="368" t="s">
        <v>155</v>
      </c>
      <c r="T4" s="368"/>
      <c r="U4" s="370" t="s">
        <v>13</v>
      </c>
      <c r="V4" s="368" t="s">
        <v>154</v>
      </c>
    </row>
    <row r="5" spans="1:22" ht="22.5">
      <c r="A5" s="364"/>
      <c r="B5" s="364"/>
      <c r="C5" s="367"/>
      <c r="D5" s="368"/>
      <c r="E5" s="367"/>
      <c r="F5" s="368"/>
      <c r="G5" s="369"/>
      <c r="H5" s="365"/>
      <c r="I5" s="367"/>
      <c r="J5" s="368"/>
      <c r="K5" s="367"/>
      <c r="L5" s="368"/>
      <c r="M5" s="367"/>
      <c r="N5" s="368"/>
      <c r="O5" s="367"/>
      <c r="P5" s="368"/>
      <c r="Q5" s="370"/>
      <c r="R5" s="368"/>
      <c r="S5" s="190" t="s">
        <v>13</v>
      </c>
      <c r="T5" s="250" t="s">
        <v>156</v>
      </c>
      <c r="U5" s="370"/>
      <c r="V5" s="368"/>
    </row>
    <row r="6" spans="1:22" ht="15.75">
      <c r="A6" s="192" t="s">
        <v>157</v>
      </c>
      <c r="B6" s="251">
        <v>17919</v>
      </c>
      <c r="C6" s="196">
        <v>8</v>
      </c>
      <c r="D6" s="194">
        <f>C6*100000/$B6*3.042</f>
        <v>135.81115017579106</v>
      </c>
      <c r="E6" s="196"/>
      <c r="F6" s="194">
        <f>E6*100000/$B6*3.042</f>
        <v>0</v>
      </c>
      <c r="G6" s="252"/>
      <c r="H6" s="194">
        <f>G6*100000/$B6*3.042</f>
        <v>0</v>
      </c>
      <c r="I6" s="253"/>
      <c r="J6" s="194">
        <f>I6*100000/$B6*3.042</f>
        <v>0</v>
      </c>
      <c r="K6" s="196"/>
      <c r="L6" s="194">
        <f>K6*100000/$B6*3.042</f>
        <v>0</v>
      </c>
      <c r="M6" s="196">
        <v>2</v>
      </c>
      <c r="N6" s="194">
        <f>M6*100000/$B6*3.042</f>
        <v>33.952787543947764</v>
      </c>
      <c r="O6" s="253"/>
      <c r="P6" s="194">
        <f>O6*100000/$B6*3.042</f>
        <v>0</v>
      </c>
      <c r="Q6" s="196">
        <v>5</v>
      </c>
      <c r="R6" s="194">
        <f>Q6*100000/$B6*3.042</f>
        <v>84.881968859869403</v>
      </c>
      <c r="S6" s="196">
        <v>4</v>
      </c>
      <c r="T6" s="194">
        <f>S6*100000/$B6*3.042</f>
        <v>67.905575087895528</v>
      </c>
      <c r="U6" s="254">
        <f t="shared" ref="U6:U15" si="0">C6-E6-I6-K6-M6-O6-Q6</f>
        <v>1</v>
      </c>
      <c r="V6" s="194">
        <f>U6*100000/$B6*3.042</f>
        <v>16.976393771973882</v>
      </c>
    </row>
    <row r="7" spans="1:22" ht="15.75">
      <c r="A7" s="200" t="s">
        <v>158</v>
      </c>
      <c r="B7" s="251">
        <v>4515</v>
      </c>
      <c r="C7" s="196">
        <v>3</v>
      </c>
      <c r="D7" s="194">
        <f t="shared" ref="D7:F18" si="1">C7*100000/$B7*3.042</f>
        <v>202.12624584717605</v>
      </c>
      <c r="E7" s="196"/>
      <c r="F7" s="194">
        <f t="shared" si="1"/>
        <v>0</v>
      </c>
      <c r="G7" s="252"/>
      <c r="H7" s="194">
        <f t="shared" ref="H7:H18" si="2">G7*100000/$B7*3.042</f>
        <v>0</v>
      </c>
      <c r="I7" s="253"/>
      <c r="J7" s="194">
        <f t="shared" ref="J7:J18" si="3">I7*100000/$B7*3.042</f>
        <v>0</v>
      </c>
      <c r="K7" s="196"/>
      <c r="L7" s="194">
        <f t="shared" ref="L7:L18" si="4">K7*100000/$B7*3.042</f>
        <v>0</v>
      </c>
      <c r="M7" s="196">
        <v>3</v>
      </c>
      <c r="N7" s="194">
        <f t="shared" ref="N7:N18" si="5">M7*100000/$B7*3.042</f>
        <v>202.12624584717605</v>
      </c>
      <c r="O7" s="253"/>
      <c r="P7" s="194">
        <f t="shared" ref="P7:P18" si="6">O7*100000/$B7*3.042</f>
        <v>0</v>
      </c>
      <c r="Q7" s="196"/>
      <c r="R7" s="194">
        <f t="shared" ref="R7:R18" si="7">Q7*100000/$B7*3.042</f>
        <v>0</v>
      </c>
      <c r="S7" s="196"/>
      <c r="T7" s="194">
        <f t="shared" ref="T7:T18" si="8">S7*100000/$B7*3.042</f>
        <v>0</v>
      </c>
      <c r="U7" s="254">
        <f t="shared" si="0"/>
        <v>0</v>
      </c>
      <c r="V7" s="194">
        <f t="shared" ref="V7:V18" si="9">U7*100000/$B7*3.042</f>
        <v>0</v>
      </c>
    </row>
    <row r="8" spans="1:22" ht="15.75">
      <c r="A8" s="200" t="s">
        <v>182</v>
      </c>
      <c r="B8" s="251">
        <v>6172</v>
      </c>
      <c r="C8" s="196">
        <v>3</v>
      </c>
      <c r="D8" s="194">
        <f>C8*100000/$B8*3.042</f>
        <v>147.86130913804277</v>
      </c>
      <c r="E8" s="196">
        <v>1</v>
      </c>
      <c r="F8" s="194">
        <f t="shared" si="1"/>
        <v>49.287103046014259</v>
      </c>
      <c r="G8" s="252">
        <v>1</v>
      </c>
      <c r="H8" s="194">
        <f t="shared" si="2"/>
        <v>49.287103046014259</v>
      </c>
      <c r="I8" s="253"/>
      <c r="J8" s="194">
        <f t="shared" si="3"/>
        <v>0</v>
      </c>
      <c r="K8" s="196"/>
      <c r="L8" s="194">
        <f t="shared" si="4"/>
        <v>0</v>
      </c>
      <c r="M8" s="196">
        <v>2</v>
      </c>
      <c r="N8" s="194">
        <f t="shared" si="5"/>
        <v>98.574206092028518</v>
      </c>
      <c r="O8" s="253"/>
      <c r="P8" s="194">
        <f t="shared" si="6"/>
        <v>0</v>
      </c>
      <c r="Q8" s="196"/>
      <c r="R8" s="194">
        <f t="shared" si="7"/>
        <v>0</v>
      </c>
      <c r="S8" s="196"/>
      <c r="T8" s="194">
        <f t="shared" si="8"/>
        <v>0</v>
      </c>
      <c r="U8" s="254">
        <f>C8-E8-I8-K8-M8-O8-Q8</f>
        <v>0</v>
      </c>
      <c r="V8" s="194">
        <f t="shared" si="9"/>
        <v>0</v>
      </c>
    </row>
    <row r="9" spans="1:22" ht="15.75">
      <c r="A9" s="200" t="s">
        <v>160</v>
      </c>
      <c r="B9" s="251">
        <v>6945</v>
      </c>
      <c r="C9" s="196">
        <v>8</v>
      </c>
      <c r="D9" s="194">
        <f>C9*100000/$B9*3.042</f>
        <v>350.41036717062633</v>
      </c>
      <c r="E9" s="196">
        <v>1</v>
      </c>
      <c r="F9" s="194">
        <f t="shared" si="1"/>
        <v>43.801295896328291</v>
      </c>
      <c r="G9" s="252">
        <v>1</v>
      </c>
      <c r="H9" s="194">
        <f t="shared" si="2"/>
        <v>43.801295896328291</v>
      </c>
      <c r="I9" s="253"/>
      <c r="J9" s="194">
        <f t="shared" si="3"/>
        <v>0</v>
      </c>
      <c r="K9" s="196"/>
      <c r="L9" s="194">
        <f t="shared" si="4"/>
        <v>0</v>
      </c>
      <c r="M9" s="196">
        <v>2</v>
      </c>
      <c r="N9" s="194">
        <f t="shared" si="5"/>
        <v>87.602591792656582</v>
      </c>
      <c r="O9" s="253">
        <v>1</v>
      </c>
      <c r="P9" s="194">
        <f t="shared" si="6"/>
        <v>43.801295896328291</v>
      </c>
      <c r="Q9" s="196">
        <v>2</v>
      </c>
      <c r="R9" s="194">
        <f t="shared" si="7"/>
        <v>87.602591792656582</v>
      </c>
      <c r="S9" s="196">
        <v>1</v>
      </c>
      <c r="T9" s="194">
        <f t="shared" si="8"/>
        <v>43.801295896328291</v>
      </c>
      <c r="U9" s="254">
        <f>C9-E9-I9-K9-M9-O9-Q9</f>
        <v>2</v>
      </c>
      <c r="V9" s="194">
        <f t="shared" si="9"/>
        <v>87.602591792656582</v>
      </c>
    </row>
    <row r="10" spans="1:22" ht="15.75">
      <c r="A10" s="200" t="s">
        <v>161</v>
      </c>
      <c r="B10" s="251">
        <v>7321</v>
      </c>
      <c r="C10" s="196">
        <v>5</v>
      </c>
      <c r="D10" s="194">
        <f>C10*100000/$B10*3.042</f>
        <v>207.75850293675725</v>
      </c>
      <c r="E10" s="196">
        <v>2</v>
      </c>
      <c r="F10" s="194">
        <f t="shared" si="1"/>
        <v>83.103401174702896</v>
      </c>
      <c r="G10" s="252">
        <v>2</v>
      </c>
      <c r="H10" s="194">
        <f t="shared" si="2"/>
        <v>83.103401174702896</v>
      </c>
      <c r="I10" s="253"/>
      <c r="J10" s="194">
        <f t="shared" si="3"/>
        <v>0</v>
      </c>
      <c r="K10" s="196"/>
      <c r="L10" s="194">
        <f t="shared" si="4"/>
        <v>0</v>
      </c>
      <c r="M10" s="196">
        <v>1</v>
      </c>
      <c r="N10" s="194">
        <f t="shared" si="5"/>
        <v>41.551700587351448</v>
      </c>
      <c r="O10" s="253"/>
      <c r="P10" s="194">
        <f t="shared" si="6"/>
        <v>0</v>
      </c>
      <c r="Q10" s="196"/>
      <c r="R10" s="194">
        <f t="shared" si="7"/>
        <v>0</v>
      </c>
      <c r="S10" s="196"/>
      <c r="T10" s="194">
        <f t="shared" si="8"/>
        <v>0</v>
      </c>
      <c r="U10" s="254">
        <f>C10-E10-I10-K10-M10-O10-Q10</f>
        <v>2</v>
      </c>
      <c r="V10" s="194">
        <f t="shared" si="9"/>
        <v>83.103401174702896</v>
      </c>
    </row>
    <row r="11" spans="1:22" ht="15.75">
      <c r="A11" s="200" t="s">
        <v>162</v>
      </c>
      <c r="B11" s="251">
        <v>5953</v>
      </c>
      <c r="C11" s="196">
        <v>3</v>
      </c>
      <c r="D11" s="194">
        <f>C11*100000/$B11*3.042</f>
        <v>153.30085671090205</v>
      </c>
      <c r="E11" s="196"/>
      <c r="F11" s="194">
        <f t="shared" si="1"/>
        <v>0</v>
      </c>
      <c r="G11" s="252"/>
      <c r="H11" s="194">
        <f t="shared" si="2"/>
        <v>0</v>
      </c>
      <c r="I11" s="253"/>
      <c r="J11" s="194">
        <f t="shared" si="3"/>
        <v>0</v>
      </c>
      <c r="K11" s="196"/>
      <c r="L11" s="194">
        <f t="shared" si="4"/>
        <v>0</v>
      </c>
      <c r="M11" s="196">
        <v>2</v>
      </c>
      <c r="N11" s="194">
        <f t="shared" si="5"/>
        <v>102.20057114060138</v>
      </c>
      <c r="O11" s="253"/>
      <c r="P11" s="194">
        <f t="shared" si="6"/>
        <v>0</v>
      </c>
      <c r="Q11" s="196"/>
      <c r="R11" s="194">
        <f t="shared" si="7"/>
        <v>0</v>
      </c>
      <c r="S11" s="196"/>
      <c r="T11" s="194">
        <f t="shared" si="8"/>
        <v>0</v>
      </c>
      <c r="U11" s="254">
        <f>C11-E11-I11-K11-M11-O11-Q11</f>
        <v>1</v>
      </c>
      <c r="V11" s="194">
        <f t="shared" si="9"/>
        <v>51.100285570300692</v>
      </c>
    </row>
    <row r="12" spans="1:22" ht="15.75">
      <c r="A12" s="200" t="s">
        <v>163</v>
      </c>
      <c r="B12" s="251">
        <v>9880</v>
      </c>
      <c r="C12" s="196">
        <v>5</v>
      </c>
      <c r="D12" s="194">
        <f t="shared" si="1"/>
        <v>153.94736842105263</v>
      </c>
      <c r="E12" s="196">
        <v>1</v>
      </c>
      <c r="F12" s="194">
        <f t="shared" si="1"/>
        <v>30.789473684210524</v>
      </c>
      <c r="G12" s="252">
        <v>1</v>
      </c>
      <c r="H12" s="194">
        <f t="shared" si="2"/>
        <v>30.789473684210524</v>
      </c>
      <c r="I12" s="253"/>
      <c r="J12" s="194">
        <f t="shared" si="3"/>
        <v>0</v>
      </c>
      <c r="K12" s="196">
        <v>1</v>
      </c>
      <c r="L12" s="194">
        <f t="shared" si="4"/>
        <v>30.789473684210524</v>
      </c>
      <c r="M12" s="196"/>
      <c r="N12" s="194">
        <f t="shared" si="5"/>
        <v>0</v>
      </c>
      <c r="O12" s="253"/>
      <c r="P12" s="194">
        <f t="shared" si="6"/>
        <v>0</v>
      </c>
      <c r="Q12" s="196">
        <v>2</v>
      </c>
      <c r="R12" s="194">
        <f t="shared" si="7"/>
        <v>61.578947368421048</v>
      </c>
      <c r="S12" s="196"/>
      <c r="T12" s="194">
        <f t="shared" si="8"/>
        <v>0</v>
      </c>
      <c r="U12" s="254">
        <f t="shared" si="0"/>
        <v>1</v>
      </c>
      <c r="V12" s="194">
        <f t="shared" si="9"/>
        <v>30.789473684210524</v>
      </c>
    </row>
    <row r="13" spans="1:22" ht="15.75">
      <c r="A13" s="200" t="s">
        <v>164</v>
      </c>
      <c r="B13" s="251">
        <v>7392</v>
      </c>
      <c r="C13" s="196">
        <v>6</v>
      </c>
      <c r="D13" s="194">
        <f t="shared" si="1"/>
        <v>246.91558441558442</v>
      </c>
      <c r="E13" s="196"/>
      <c r="F13" s="194">
        <f t="shared" si="1"/>
        <v>0</v>
      </c>
      <c r="G13" s="252"/>
      <c r="H13" s="194">
        <f t="shared" si="2"/>
        <v>0</v>
      </c>
      <c r="I13" s="253"/>
      <c r="J13" s="194">
        <f t="shared" si="3"/>
        <v>0</v>
      </c>
      <c r="K13" s="196">
        <v>2</v>
      </c>
      <c r="L13" s="194">
        <f t="shared" si="4"/>
        <v>82.305194805194802</v>
      </c>
      <c r="M13" s="196">
        <v>1</v>
      </c>
      <c r="N13" s="194">
        <f t="shared" si="5"/>
        <v>41.152597402597401</v>
      </c>
      <c r="O13" s="253"/>
      <c r="P13" s="194">
        <f t="shared" si="6"/>
        <v>0</v>
      </c>
      <c r="Q13" s="196"/>
      <c r="R13" s="194">
        <f t="shared" si="7"/>
        <v>0</v>
      </c>
      <c r="S13" s="196"/>
      <c r="T13" s="194">
        <f t="shared" si="8"/>
        <v>0</v>
      </c>
      <c r="U13" s="254">
        <f t="shared" si="0"/>
        <v>3</v>
      </c>
      <c r="V13" s="194">
        <f t="shared" si="9"/>
        <v>123.45779220779221</v>
      </c>
    </row>
    <row r="14" spans="1:22" ht="15.75">
      <c r="A14" s="200" t="s">
        <v>165</v>
      </c>
      <c r="B14" s="251">
        <v>8679</v>
      </c>
      <c r="C14" s="196">
        <v>8</v>
      </c>
      <c r="D14" s="194">
        <f t="shared" si="1"/>
        <v>280.40096785343934</v>
      </c>
      <c r="E14" s="196"/>
      <c r="F14" s="194">
        <f t="shared" si="1"/>
        <v>0</v>
      </c>
      <c r="G14" s="252"/>
      <c r="H14" s="194">
        <f t="shared" si="2"/>
        <v>0</v>
      </c>
      <c r="I14" s="253"/>
      <c r="J14" s="194">
        <f t="shared" si="3"/>
        <v>0</v>
      </c>
      <c r="K14" s="196"/>
      <c r="L14" s="194">
        <f t="shared" si="4"/>
        <v>0</v>
      </c>
      <c r="M14" s="196">
        <v>4</v>
      </c>
      <c r="N14" s="194">
        <f t="shared" si="5"/>
        <v>140.20048392671967</v>
      </c>
      <c r="O14" s="253"/>
      <c r="P14" s="194">
        <f t="shared" si="6"/>
        <v>0</v>
      </c>
      <c r="Q14" s="196"/>
      <c r="R14" s="194">
        <f t="shared" si="7"/>
        <v>0</v>
      </c>
      <c r="S14" s="196"/>
      <c r="T14" s="194">
        <f t="shared" si="8"/>
        <v>0</v>
      </c>
      <c r="U14" s="254">
        <f t="shared" si="0"/>
        <v>4</v>
      </c>
      <c r="V14" s="194">
        <f t="shared" si="9"/>
        <v>140.20048392671967</v>
      </c>
    </row>
    <row r="15" spans="1:22" ht="15.75">
      <c r="A15" s="200" t="s">
        <v>166</v>
      </c>
      <c r="B15" s="251">
        <v>5262</v>
      </c>
      <c r="C15" s="196">
        <v>4</v>
      </c>
      <c r="D15" s="194">
        <f t="shared" si="1"/>
        <v>231.24287343215505</v>
      </c>
      <c r="E15" s="196"/>
      <c r="F15" s="194">
        <f t="shared" si="1"/>
        <v>0</v>
      </c>
      <c r="G15" s="252"/>
      <c r="H15" s="194">
        <f t="shared" si="2"/>
        <v>0</v>
      </c>
      <c r="I15" s="253"/>
      <c r="J15" s="194">
        <f t="shared" si="3"/>
        <v>0</v>
      </c>
      <c r="K15" s="196">
        <v>1</v>
      </c>
      <c r="L15" s="194">
        <f t="shared" si="4"/>
        <v>57.810718358038763</v>
      </c>
      <c r="M15" s="196">
        <v>1</v>
      </c>
      <c r="N15" s="194">
        <f t="shared" si="5"/>
        <v>57.810718358038763</v>
      </c>
      <c r="O15" s="253"/>
      <c r="P15" s="194">
        <f t="shared" si="6"/>
        <v>0</v>
      </c>
      <c r="Q15" s="196"/>
      <c r="R15" s="194">
        <f t="shared" si="7"/>
        <v>0</v>
      </c>
      <c r="S15" s="196"/>
      <c r="T15" s="194">
        <f t="shared" si="8"/>
        <v>0</v>
      </c>
      <c r="U15" s="254">
        <f t="shared" si="0"/>
        <v>2</v>
      </c>
      <c r="V15" s="194">
        <f t="shared" si="9"/>
        <v>115.62143671607753</v>
      </c>
    </row>
    <row r="16" spans="1:22" ht="15.75">
      <c r="A16" s="202" t="s">
        <v>167</v>
      </c>
      <c r="B16" s="255">
        <v>80038</v>
      </c>
      <c r="C16" s="204">
        <f>SUM(C6:C15)</f>
        <v>53</v>
      </c>
      <c r="D16" s="194">
        <f t="shared" si="1"/>
        <v>201.43681751168194</v>
      </c>
      <c r="E16" s="204">
        <f>SUM(E6:E15)</f>
        <v>5</v>
      </c>
      <c r="F16" s="194">
        <f t="shared" si="1"/>
        <v>19.003473350158671</v>
      </c>
      <c r="G16" s="204">
        <f>SUM(G6:G15)</f>
        <v>5</v>
      </c>
      <c r="H16" s="194">
        <f t="shared" si="2"/>
        <v>19.003473350158671</v>
      </c>
      <c r="I16" s="204">
        <f>SUM(I6:I15)</f>
        <v>0</v>
      </c>
      <c r="J16" s="194">
        <f t="shared" si="3"/>
        <v>0</v>
      </c>
      <c r="K16" s="204">
        <f>SUM(K6:K15)</f>
        <v>4</v>
      </c>
      <c r="L16" s="194">
        <f t="shared" si="4"/>
        <v>15.20277868012694</v>
      </c>
      <c r="M16" s="204">
        <f>SUM(M6:M15)</f>
        <v>18</v>
      </c>
      <c r="N16" s="194">
        <f t="shared" si="5"/>
        <v>68.412504060571223</v>
      </c>
      <c r="O16" s="204">
        <f>SUM(O6:O15)</f>
        <v>1</v>
      </c>
      <c r="P16" s="194">
        <f t="shared" si="6"/>
        <v>3.800694670031735</v>
      </c>
      <c r="Q16" s="204">
        <f>SUM(Q6:Q15)</f>
        <v>9</v>
      </c>
      <c r="R16" s="194">
        <f t="shared" si="7"/>
        <v>34.206252030285611</v>
      </c>
      <c r="S16" s="204">
        <f>SUM(S6:S15)</f>
        <v>5</v>
      </c>
      <c r="T16" s="194">
        <f t="shared" si="8"/>
        <v>19.003473350158671</v>
      </c>
      <c r="U16" s="204">
        <f>SUM(U6:U15)</f>
        <v>16</v>
      </c>
      <c r="V16" s="194">
        <f t="shared" si="9"/>
        <v>60.81111472050776</v>
      </c>
    </row>
    <row r="17" spans="1:22" ht="15.75">
      <c r="A17" s="200" t="s">
        <v>183</v>
      </c>
      <c r="B17" s="256">
        <v>37444</v>
      </c>
      <c r="C17" s="206">
        <v>14</v>
      </c>
      <c r="D17" s="194">
        <f t="shared" si="1"/>
        <v>113.73784852045721</v>
      </c>
      <c r="E17" s="206">
        <v>2</v>
      </c>
      <c r="F17" s="194">
        <f t="shared" si="1"/>
        <v>16.248264074351031</v>
      </c>
      <c r="G17" s="252">
        <f>'[3]янв-тру'!G17+'[3]фев-тру'!G17</f>
        <v>1</v>
      </c>
      <c r="H17" s="194">
        <f t="shared" si="2"/>
        <v>8.1241320371755155</v>
      </c>
      <c r="I17" s="206"/>
      <c r="J17" s="194">
        <f t="shared" si="3"/>
        <v>0</v>
      </c>
      <c r="K17" s="206">
        <v>3</v>
      </c>
      <c r="L17" s="194">
        <f t="shared" si="4"/>
        <v>24.372396111526541</v>
      </c>
      <c r="M17" s="206">
        <v>3</v>
      </c>
      <c r="N17" s="194">
        <f t="shared" si="5"/>
        <v>24.372396111526541</v>
      </c>
      <c r="O17" s="206">
        <v>1</v>
      </c>
      <c r="P17" s="194">
        <f t="shared" si="6"/>
        <v>8.1241320371755155</v>
      </c>
      <c r="Q17" s="206">
        <v>5</v>
      </c>
      <c r="R17" s="194">
        <f t="shared" si="7"/>
        <v>40.620660185877576</v>
      </c>
      <c r="S17" s="206">
        <v>4</v>
      </c>
      <c r="T17" s="194">
        <f t="shared" si="8"/>
        <v>32.496528148702062</v>
      </c>
      <c r="U17" s="254">
        <f>C17-E17-I17-K17-M17-O17-Q17</f>
        <v>0</v>
      </c>
      <c r="V17" s="194">
        <f t="shared" si="9"/>
        <v>0</v>
      </c>
    </row>
    <row r="18" spans="1:22" ht="32.25" customHeight="1">
      <c r="A18" s="257" t="s">
        <v>184</v>
      </c>
      <c r="B18" s="258">
        <v>117482</v>
      </c>
      <c r="C18" s="211">
        <f>C16+C17</f>
        <v>67</v>
      </c>
      <c r="D18" s="194">
        <f t="shared" si="1"/>
        <v>173.48529987572564</v>
      </c>
      <c r="E18" s="211">
        <f>E16+E17</f>
        <v>7</v>
      </c>
      <c r="F18" s="194">
        <f t="shared" si="1"/>
        <v>18.125329837762379</v>
      </c>
      <c r="G18" s="259">
        <f>G16+G17</f>
        <v>6</v>
      </c>
      <c r="H18" s="194">
        <f t="shared" si="2"/>
        <v>15.535997003796325</v>
      </c>
      <c r="I18" s="211">
        <f>I16+I17</f>
        <v>0</v>
      </c>
      <c r="J18" s="194">
        <f t="shared" si="3"/>
        <v>0</v>
      </c>
      <c r="K18" s="211">
        <f>K16+K17</f>
        <v>7</v>
      </c>
      <c r="L18" s="194">
        <f t="shared" si="4"/>
        <v>18.125329837762379</v>
      </c>
      <c r="M18" s="211">
        <f>M16+M17</f>
        <v>21</v>
      </c>
      <c r="N18" s="194">
        <f t="shared" si="5"/>
        <v>54.375989513287138</v>
      </c>
      <c r="O18" s="211">
        <f>O16+O17</f>
        <v>2</v>
      </c>
      <c r="P18" s="194">
        <f t="shared" si="6"/>
        <v>5.1786656679321084</v>
      </c>
      <c r="Q18" s="211">
        <f>Q16+Q17</f>
        <v>14</v>
      </c>
      <c r="R18" s="194">
        <f t="shared" si="7"/>
        <v>36.250659675524759</v>
      </c>
      <c r="S18" s="211">
        <f>S16+S17</f>
        <v>9</v>
      </c>
      <c r="T18" s="194">
        <f t="shared" si="8"/>
        <v>23.303995505694488</v>
      </c>
      <c r="U18" s="211">
        <f>U16+U17</f>
        <v>16</v>
      </c>
      <c r="V18" s="194">
        <f t="shared" si="9"/>
        <v>41.429325343456867</v>
      </c>
    </row>
    <row r="19" spans="1:22" ht="33.75" customHeight="1">
      <c r="A19" s="382" t="s">
        <v>185</v>
      </c>
      <c r="B19" s="382"/>
      <c r="C19" s="214">
        <v>1</v>
      </c>
      <c r="D19" s="215"/>
      <c r="E19" s="216">
        <f>E18/$C18</f>
        <v>0.1044776119402985</v>
      </c>
      <c r="F19" s="215"/>
      <c r="G19" s="372" t="s">
        <v>186</v>
      </c>
      <c r="H19" s="373"/>
      <c r="I19" s="216">
        <f>I18/$C18</f>
        <v>0</v>
      </c>
      <c r="J19" s="217"/>
      <c r="K19" s="216">
        <f>K18/$C18</f>
        <v>0.1044776119402985</v>
      </c>
      <c r="L19" s="217"/>
      <c r="M19" s="216">
        <f>M18/$C18</f>
        <v>0.31343283582089554</v>
      </c>
      <c r="N19" s="217"/>
      <c r="O19" s="216">
        <f>O18/$C18</f>
        <v>2.9850746268656716E-2</v>
      </c>
      <c r="P19" s="217"/>
      <c r="Q19" s="216">
        <f>Q18/$C18</f>
        <v>0.20895522388059701</v>
      </c>
      <c r="R19" s="217"/>
      <c r="S19" s="372" t="s">
        <v>187</v>
      </c>
      <c r="T19" s="373"/>
      <c r="U19" s="260"/>
      <c r="V19" s="222"/>
    </row>
    <row r="20" spans="1:22" ht="15">
      <c r="A20" s="261" t="s">
        <v>188</v>
      </c>
      <c r="B20" s="262">
        <v>118748</v>
      </c>
      <c r="C20" s="233">
        <v>83</v>
      </c>
      <c r="D20" s="234">
        <v>211.43513996025195</v>
      </c>
      <c r="E20" s="233">
        <v>10</v>
      </c>
      <c r="F20" s="234">
        <v>25.474113248223127</v>
      </c>
      <c r="G20" s="263">
        <v>6</v>
      </c>
      <c r="H20" s="234">
        <v>15.284467948933877</v>
      </c>
      <c r="I20" s="233">
        <v>4</v>
      </c>
      <c r="J20" s="234">
        <v>10.189645299289252</v>
      </c>
      <c r="K20" s="233">
        <v>9</v>
      </c>
      <c r="L20" s="234">
        <v>22.926701923400813</v>
      </c>
      <c r="M20" s="233">
        <v>29</v>
      </c>
      <c r="N20" s="234">
        <v>73.874928419847066</v>
      </c>
      <c r="O20" s="233">
        <v>1</v>
      </c>
      <c r="P20" s="234">
        <v>2.5474113248223129</v>
      </c>
      <c r="Q20" s="233">
        <v>16</v>
      </c>
      <c r="R20" s="234">
        <v>40.758581197157007</v>
      </c>
      <c r="S20" s="233">
        <v>8</v>
      </c>
      <c r="T20" s="235">
        <v>20.379290598578503</v>
      </c>
      <c r="U20" s="264">
        <v>14</v>
      </c>
      <c r="V20" s="265">
        <v>35.66375854751238</v>
      </c>
    </row>
    <row r="21" spans="1:22" ht="14.25">
      <c r="A21" s="376" t="s">
        <v>189</v>
      </c>
      <c r="B21" s="376"/>
      <c r="C21" s="228">
        <f>C18-C20</f>
        <v>-16</v>
      </c>
      <c r="D21" s="266">
        <f>D18*100/D20-100</f>
        <v>-17.948691069829053</v>
      </c>
      <c r="E21" s="228">
        <f>E18-E20</f>
        <v>-3</v>
      </c>
      <c r="F21" s="266">
        <f>F18*100/F20-100</f>
        <v>-28.848044047120425</v>
      </c>
      <c r="G21" s="228">
        <f>G18-G20</f>
        <v>0</v>
      </c>
      <c r="H21" s="266">
        <f>H18*100/H20-100</f>
        <v>1.645651361256526</v>
      </c>
      <c r="I21" s="228">
        <f>I18-I20</f>
        <v>-4</v>
      </c>
      <c r="J21" s="266">
        <f>J18*100/J20-100</f>
        <v>-100</v>
      </c>
      <c r="K21" s="228">
        <f>K18-K20</f>
        <v>-2</v>
      </c>
      <c r="L21" s="266">
        <f>L18*100/L20-100</f>
        <v>-20.94227116346714</v>
      </c>
      <c r="M21" s="228">
        <f>M18-M20</f>
        <v>-8</v>
      </c>
      <c r="N21" s="266">
        <f>N18*100/N20-100</f>
        <v>-26.394528324607336</v>
      </c>
      <c r="O21" s="228">
        <f>O18-O20</f>
        <v>1</v>
      </c>
      <c r="P21" s="266">
        <f>P18*100/P20-100</f>
        <v>103.29130272251305</v>
      </c>
      <c r="Q21" s="228">
        <f>Q18-Q20</f>
        <v>-2</v>
      </c>
      <c r="R21" s="266">
        <f>R18*100/R20-100</f>
        <v>-11.060055058900545</v>
      </c>
      <c r="S21" s="228">
        <f>S18-S20</f>
        <v>1</v>
      </c>
      <c r="T21" s="267">
        <f>T18*100/T20-100</f>
        <v>14.351357781413597</v>
      </c>
      <c r="U21" s="228">
        <f>U18-U20</f>
        <v>2</v>
      </c>
      <c r="V21" s="267">
        <f>V18*100/V20-100</f>
        <v>16.166458698578893</v>
      </c>
    </row>
    <row r="22" spans="1:22" ht="15">
      <c r="A22" s="383" t="s">
        <v>190</v>
      </c>
      <c r="B22" s="384"/>
      <c r="C22" s="233">
        <v>105</v>
      </c>
      <c r="D22" s="234">
        <v>266.94245957126736</v>
      </c>
      <c r="E22" s="233">
        <v>10</v>
      </c>
      <c r="F22" s="234">
        <v>25.423091387739749</v>
      </c>
      <c r="G22" s="233">
        <v>9</v>
      </c>
      <c r="H22" s="234">
        <v>22.880782248965776</v>
      </c>
      <c r="I22" s="233">
        <v>2</v>
      </c>
      <c r="J22" s="234">
        <v>5.0846182775479498</v>
      </c>
      <c r="K22" s="233">
        <v>14</v>
      </c>
      <c r="L22" s="234">
        <v>35.592327942835652</v>
      </c>
      <c r="M22" s="233">
        <v>36</v>
      </c>
      <c r="N22" s="234">
        <v>91.523128995863104</v>
      </c>
      <c r="O22" s="233">
        <v>5</v>
      </c>
      <c r="P22" s="234">
        <v>12.711545693869875</v>
      </c>
      <c r="Q22" s="233">
        <v>22</v>
      </c>
      <c r="R22" s="234">
        <v>55.930801053027444</v>
      </c>
      <c r="S22" s="233">
        <v>12</v>
      </c>
      <c r="T22" s="235">
        <v>30.507709665287699</v>
      </c>
      <c r="U22" s="268">
        <v>16</v>
      </c>
      <c r="V22" s="265">
        <v>40.676946220383599</v>
      </c>
    </row>
    <row r="23" spans="1:22" ht="14.25">
      <c r="A23" s="381" t="s">
        <v>191</v>
      </c>
      <c r="B23" s="381"/>
      <c r="C23" s="242">
        <v>136</v>
      </c>
      <c r="D23" s="234">
        <v>341.09605982405657</v>
      </c>
      <c r="E23" s="242">
        <v>8</v>
      </c>
      <c r="F23" s="234">
        <v>20.064474107297446</v>
      </c>
      <c r="G23" s="242">
        <v>7</v>
      </c>
      <c r="H23" s="234">
        <v>17.556414843885268</v>
      </c>
      <c r="I23" s="242">
        <v>2</v>
      </c>
      <c r="J23" s="234">
        <v>5.0161185268243615</v>
      </c>
      <c r="K23" s="242">
        <v>22</v>
      </c>
      <c r="L23" s="234">
        <v>55.177303795067971</v>
      </c>
      <c r="M23" s="242">
        <v>37</v>
      </c>
      <c r="N23" s="234">
        <v>92.798192746250677</v>
      </c>
      <c r="O23" s="242">
        <v>7</v>
      </c>
      <c r="P23" s="234">
        <v>17.556414843885268</v>
      </c>
      <c r="Q23" s="242">
        <v>35</v>
      </c>
      <c r="R23" s="234">
        <v>87.78207421942632</v>
      </c>
      <c r="S23" s="242">
        <v>21</v>
      </c>
      <c r="T23" s="235">
        <v>52.669244531655799</v>
      </c>
      <c r="U23" s="268">
        <v>25</v>
      </c>
      <c r="V23" s="265">
        <v>62.701481585304514</v>
      </c>
    </row>
    <row r="24" spans="1:22" ht="14.25">
      <c r="A24" s="381" t="s">
        <v>192</v>
      </c>
      <c r="B24" s="381"/>
      <c r="C24" s="269">
        <v>126</v>
      </c>
      <c r="D24" s="239">
        <v>312.65916747558902</v>
      </c>
      <c r="E24" s="269">
        <v>8</v>
      </c>
      <c r="F24" s="239">
        <v>19.851375712735798</v>
      </c>
      <c r="G24" s="269">
        <v>7</v>
      </c>
      <c r="H24" s="239">
        <v>17.369953748643901</v>
      </c>
      <c r="I24" s="269">
        <v>1</v>
      </c>
      <c r="J24" s="239">
        <v>2.4814219640919801</v>
      </c>
      <c r="K24" s="269">
        <v>19</v>
      </c>
      <c r="L24" s="239">
        <v>47.147017317747597</v>
      </c>
      <c r="M24" s="269">
        <v>42</v>
      </c>
      <c r="N24" s="239">
        <v>104.219722491863</v>
      </c>
      <c r="O24" s="239"/>
      <c r="P24" s="239"/>
      <c r="Q24" s="269">
        <v>25</v>
      </c>
      <c r="R24" s="239">
        <v>62.035549102299498</v>
      </c>
      <c r="S24" s="269">
        <v>20</v>
      </c>
      <c r="T24" s="270">
        <v>49.628439281839597</v>
      </c>
      <c r="U24" s="268">
        <v>31</v>
      </c>
      <c r="V24" s="271">
        <v>76.924080886851399</v>
      </c>
    </row>
  </sheetData>
  <mergeCells count="39">
    <mergeCell ref="A24:B24"/>
    <mergeCell ref="A19:B19"/>
    <mergeCell ref="G19:H19"/>
    <mergeCell ref="S19:T19"/>
    <mergeCell ref="A21:B21"/>
    <mergeCell ref="A22:B22"/>
    <mergeCell ref="A23:B23"/>
    <mergeCell ref="F4:F5"/>
    <mergeCell ref="G4:G5"/>
    <mergeCell ref="H4:H5"/>
    <mergeCell ref="I4:I5"/>
    <mergeCell ref="V4:V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T4"/>
    <mergeCell ref="U4:U5"/>
    <mergeCell ref="A1:V1"/>
    <mergeCell ref="A2:U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</mergeCells>
  <dataValidations count="1">
    <dataValidation allowBlank="1" showErrorMessage="1" sqref="B20 B1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4 мес</vt:lpstr>
      <vt:lpstr>по класс болезн</vt:lpstr>
      <vt:lpstr>по класс бол(2)</vt:lpstr>
      <vt:lpstr>по класс бол -трудосп возр</vt:lpstr>
      <vt:lpstr>по класс бол-трудосп(2)</vt:lpstr>
      <vt:lpstr>травмы</vt:lpstr>
      <vt:lpstr>травмы-трудосп</vt:lpstr>
      <vt:lpstr>'4 мес'!Excel_BuiltIn_Print_Area</vt:lpstr>
      <vt:lpstr>'4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2017-05-25T10:14:06Z</cp:lastPrinted>
  <dcterms:created xsi:type="dcterms:W3CDTF">2017-05-23T05:52:40Z</dcterms:created>
  <dcterms:modified xsi:type="dcterms:W3CDTF">2017-05-25T10:28:40Z</dcterms:modified>
</cp:coreProperties>
</file>