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0290" firstSheet="2" activeTab="6"/>
  </bookViews>
  <sheets>
    <sheet name="Демография-16" sheetId="1" r:id="rId1"/>
    <sheet name="класс. болез." sheetId="8" r:id="rId2"/>
    <sheet name="класс.бол.(2)" sheetId="5" r:id="rId3"/>
    <sheet name="кл.бол-трудосп" sheetId="3" r:id="rId4"/>
    <sheet name="кл бол-трудосп(1)" sheetId="4" r:id="rId5"/>
    <sheet name="внеш прич" sheetId="6" r:id="rId6"/>
    <sheet name="внеш прич (трудоспос)" sheetId="7" r:id="rId7"/>
  </sheets>
  <externalReferences>
    <externalReference r:id="rId8"/>
    <externalReference r:id="rId9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'Демография-16'!$A$1:$AB$36</definedName>
  </definedNames>
  <calcPr calcId="145621"/>
</workbook>
</file>

<file path=xl/calcChain.xml><?xml version="1.0" encoding="utf-8"?>
<calcChain xmlns="http://schemas.openxmlformats.org/spreadsheetml/2006/main">
  <c r="K18" i="1" l="1"/>
  <c r="K8" i="1"/>
  <c r="K9" i="1"/>
  <c r="K10" i="1"/>
  <c r="K11" i="1"/>
  <c r="K12" i="1"/>
  <c r="K13" i="1"/>
  <c r="K14" i="1"/>
  <c r="K15" i="1"/>
  <c r="K16" i="1"/>
  <c r="K7" i="1"/>
  <c r="U26" i="6" l="1"/>
  <c r="C16" i="7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D5" i="4"/>
  <c r="R7" i="5" l="1"/>
  <c r="R8" i="5"/>
  <c r="R9" i="5"/>
  <c r="R10" i="5"/>
  <c r="R11" i="5"/>
  <c r="R12" i="5"/>
  <c r="R13" i="5"/>
  <c r="R14" i="5"/>
  <c r="R15" i="5"/>
  <c r="R16" i="5"/>
  <c r="R17" i="5"/>
  <c r="R18" i="5"/>
  <c r="R6" i="5"/>
  <c r="E7" i="5"/>
  <c r="F7" i="5"/>
  <c r="G7" i="5"/>
  <c r="H7" i="5"/>
  <c r="I7" i="5"/>
  <c r="J7" i="5"/>
  <c r="K7" i="5"/>
  <c r="L7" i="5"/>
  <c r="M7" i="5"/>
  <c r="N7" i="5"/>
  <c r="O7" i="5"/>
  <c r="P7" i="5"/>
  <c r="Q7" i="5"/>
  <c r="S7" i="5"/>
  <c r="T7" i="5"/>
  <c r="U7" i="5"/>
  <c r="V7" i="5"/>
  <c r="E8" i="5"/>
  <c r="F8" i="5"/>
  <c r="G8" i="5"/>
  <c r="H8" i="5"/>
  <c r="I8" i="5"/>
  <c r="J8" i="5"/>
  <c r="K8" i="5"/>
  <c r="L8" i="5"/>
  <c r="M8" i="5"/>
  <c r="N8" i="5"/>
  <c r="O8" i="5"/>
  <c r="P8" i="5"/>
  <c r="Q8" i="5"/>
  <c r="S8" i="5"/>
  <c r="T8" i="5"/>
  <c r="U8" i="5"/>
  <c r="V8" i="5"/>
  <c r="E9" i="5"/>
  <c r="F9" i="5"/>
  <c r="G9" i="5"/>
  <c r="H9" i="5"/>
  <c r="I9" i="5"/>
  <c r="J9" i="5"/>
  <c r="K9" i="5"/>
  <c r="L9" i="5"/>
  <c r="M9" i="5"/>
  <c r="N9" i="5"/>
  <c r="O9" i="5"/>
  <c r="P9" i="5"/>
  <c r="Q9" i="5"/>
  <c r="S9" i="5"/>
  <c r="T9" i="5"/>
  <c r="U9" i="5"/>
  <c r="V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S10" i="5"/>
  <c r="T10" i="5"/>
  <c r="U10" i="5"/>
  <c r="V10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S11" i="5"/>
  <c r="T11" i="5"/>
  <c r="U11" i="5"/>
  <c r="V11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S12" i="5"/>
  <c r="T12" i="5"/>
  <c r="U12" i="5"/>
  <c r="V1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S13" i="5"/>
  <c r="T13" i="5"/>
  <c r="U13" i="5"/>
  <c r="V13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S14" i="5"/>
  <c r="T14" i="5"/>
  <c r="U14" i="5"/>
  <c r="V14" i="5"/>
  <c r="F15" i="5"/>
  <c r="K15" i="5"/>
  <c r="L15" i="5"/>
  <c r="M15" i="5"/>
  <c r="U15" i="5"/>
  <c r="F16" i="5"/>
  <c r="K16" i="5"/>
  <c r="L16" i="5"/>
  <c r="M16" i="5"/>
  <c r="U16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S17" i="5"/>
  <c r="T17" i="5"/>
  <c r="U17" i="5"/>
  <c r="V17" i="5"/>
  <c r="E18" i="5"/>
  <c r="F18" i="5"/>
  <c r="H18" i="5"/>
  <c r="J18" i="5"/>
  <c r="K18" i="5"/>
  <c r="L18" i="5"/>
  <c r="M18" i="5"/>
  <c r="T18" i="5"/>
  <c r="U18" i="5"/>
  <c r="V18" i="5"/>
  <c r="F6" i="5"/>
  <c r="G6" i="5"/>
  <c r="H6" i="5"/>
  <c r="I6" i="5"/>
  <c r="J6" i="5"/>
  <c r="K6" i="5"/>
  <c r="L6" i="5"/>
  <c r="M6" i="5"/>
  <c r="N6" i="5"/>
  <c r="O6" i="5"/>
  <c r="P6" i="5"/>
  <c r="Q6" i="5"/>
  <c r="S6" i="5"/>
  <c r="T6" i="5"/>
  <c r="U6" i="5"/>
  <c r="V6" i="5"/>
  <c r="E6" i="5"/>
  <c r="D7" i="5"/>
  <c r="D8" i="5"/>
  <c r="D9" i="5"/>
  <c r="D10" i="5"/>
  <c r="D11" i="5"/>
  <c r="D12" i="5"/>
  <c r="D13" i="5"/>
  <c r="D14" i="5"/>
  <c r="D15" i="5"/>
  <c r="D16" i="5"/>
  <c r="D17" i="5"/>
  <c r="D18" i="5"/>
  <c r="D6" i="5"/>
  <c r="D16" i="8"/>
  <c r="D18" i="8" s="1"/>
  <c r="U16" i="8"/>
  <c r="B16" i="6"/>
  <c r="B18" i="6" s="1"/>
  <c r="C16" i="5"/>
  <c r="C18" i="5" s="1"/>
  <c r="C16" i="8"/>
  <c r="C18" i="8" s="1"/>
  <c r="C19" i="1" l="1"/>
  <c r="Q26" i="1" l="1"/>
  <c r="S27" i="7"/>
  <c r="R28" i="8" l="1"/>
  <c r="R22" i="8" l="1"/>
  <c r="W17" i="8"/>
  <c r="R16" i="8"/>
  <c r="R18" i="8" s="1"/>
  <c r="V15" i="8"/>
  <c r="T15" i="8"/>
  <c r="S15" i="8"/>
  <c r="Q15" i="8"/>
  <c r="P15" i="8"/>
  <c r="O15" i="8"/>
  <c r="N15" i="8"/>
  <c r="M16" i="8"/>
  <c r="L16" i="8"/>
  <c r="K16" i="8"/>
  <c r="J15" i="8"/>
  <c r="I15" i="8"/>
  <c r="H15" i="8"/>
  <c r="G15" i="8"/>
  <c r="F16" i="8"/>
  <c r="E15" i="8"/>
  <c r="W14" i="8"/>
  <c r="W13" i="8"/>
  <c r="W12" i="8"/>
  <c r="W11" i="8"/>
  <c r="W10" i="8"/>
  <c r="W9" i="8"/>
  <c r="W8" i="8"/>
  <c r="W7" i="8"/>
  <c r="W6" i="8"/>
  <c r="H16" i="8" l="1"/>
  <c r="H16" i="5" s="1"/>
  <c r="H15" i="5"/>
  <c r="V16" i="8"/>
  <c r="V16" i="5" s="1"/>
  <c r="V15" i="5"/>
  <c r="Q16" i="8"/>
  <c r="Q15" i="5"/>
  <c r="J16" i="8"/>
  <c r="J16" i="5" s="1"/>
  <c r="J15" i="5"/>
  <c r="N16" i="8"/>
  <c r="N15" i="5"/>
  <c r="S16" i="8"/>
  <c r="S15" i="5"/>
  <c r="P16" i="8"/>
  <c r="P15" i="5"/>
  <c r="E16" i="8"/>
  <c r="E16" i="5" s="1"/>
  <c r="E15" i="5"/>
  <c r="I16" i="8"/>
  <c r="I15" i="5"/>
  <c r="G16" i="8"/>
  <c r="G15" i="5"/>
  <c r="O16" i="8"/>
  <c r="O15" i="5"/>
  <c r="T16" i="8"/>
  <c r="T16" i="5" s="1"/>
  <c r="T15" i="5"/>
  <c r="E19" i="8"/>
  <c r="M19" i="8"/>
  <c r="K19" i="8"/>
  <c r="F19" i="8"/>
  <c r="T19" i="8"/>
  <c r="H19" i="8"/>
  <c r="L19" i="8"/>
  <c r="U19" i="8"/>
  <c r="J19" i="8"/>
  <c r="W15" i="8"/>
  <c r="G18" i="8" l="1"/>
  <c r="G16" i="5"/>
  <c r="S18" i="8"/>
  <c r="S16" i="5"/>
  <c r="W16" i="8"/>
  <c r="O18" i="8"/>
  <c r="O16" i="5"/>
  <c r="I18" i="8"/>
  <c r="I16" i="5"/>
  <c r="P18" i="8"/>
  <c r="P16" i="5"/>
  <c r="N18" i="8"/>
  <c r="N16" i="5"/>
  <c r="Q18" i="8"/>
  <c r="Q16" i="5"/>
  <c r="D19" i="8"/>
  <c r="Q20" i="8"/>
  <c r="K20" i="8"/>
  <c r="F20" i="8"/>
  <c r="H20" i="8"/>
  <c r="P20" i="8"/>
  <c r="T20" i="8"/>
  <c r="O20" i="8"/>
  <c r="R20" i="8"/>
  <c r="S20" i="8"/>
  <c r="L20" i="8"/>
  <c r="U20" i="8"/>
  <c r="E20" i="8"/>
  <c r="M20" i="8"/>
  <c r="G20" i="8"/>
  <c r="J20" i="8"/>
  <c r="H22" i="8"/>
  <c r="H28" i="8"/>
  <c r="T28" i="8"/>
  <c r="T22" i="8"/>
  <c r="V19" i="8"/>
  <c r="V20" i="8"/>
  <c r="W18" i="8"/>
  <c r="M22" i="8"/>
  <c r="M28" i="8"/>
  <c r="E22" i="8"/>
  <c r="E28" i="8"/>
  <c r="U28" i="8"/>
  <c r="U22" i="8"/>
  <c r="L22" i="8"/>
  <c r="L28" i="8"/>
  <c r="F28" i="8"/>
  <c r="F22" i="8"/>
  <c r="K28" i="8"/>
  <c r="K22" i="8"/>
  <c r="J28" i="8"/>
  <c r="J22" i="8"/>
  <c r="N18" i="5" l="1"/>
  <c r="N19" i="8"/>
  <c r="I18" i="5"/>
  <c r="I19" i="8"/>
  <c r="I20" i="8"/>
  <c r="S18" i="5"/>
  <c r="S19" i="8"/>
  <c r="Q18" i="5"/>
  <c r="Q19" i="8"/>
  <c r="Q28" i="8" s="1"/>
  <c r="P18" i="5"/>
  <c r="P19" i="8"/>
  <c r="O18" i="5"/>
  <c r="O19" i="8"/>
  <c r="N20" i="8"/>
  <c r="G18" i="5"/>
  <c r="G19" i="8"/>
  <c r="V28" i="8"/>
  <c r="V22" i="8"/>
  <c r="D22" i="8"/>
  <c r="D28" i="8"/>
  <c r="U17" i="7"/>
  <c r="V17" i="7" s="1"/>
  <c r="T17" i="7"/>
  <c r="R17" i="7"/>
  <c r="P17" i="7"/>
  <c r="N17" i="7"/>
  <c r="L17" i="7"/>
  <c r="J17" i="7"/>
  <c r="H17" i="7"/>
  <c r="F17" i="7"/>
  <c r="D17" i="7"/>
  <c r="S16" i="7"/>
  <c r="T16" i="7" s="1"/>
  <c r="Q16" i="7"/>
  <c r="Q18" i="7" s="1"/>
  <c r="O16" i="7"/>
  <c r="P16" i="7" s="1"/>
  <c r="M16" i="7"/>
  <c r="M18" i="7" s="1"/>
  <c r="K16" i="7"/>
  <c r="L16" i="7" s="1"/>
  <c r="I16" i="7"/>
  <c r="I18" i="7" s="1"/>
  <c r="G16" i="7"/>
  <c r="H16" i="7" s="1"/>
  <c r="E16" i="7"/>
  <c r="E18" i="7" s="1"/>
  <c r="D16" i="7"/>
  <c r="U15" i="7"/>
  <c r="V15" i="7" s="1"/>
  <c r="T15" i="7"/>
  <c r="R15" i="7"/>
  <c r="P15" i="7"/>
  <c r="N15" i="7"/>
  <c r="L15" i="7"/>
  <c r="J15" i="7"/>
  <c r="H15" i="7"/>
  <c r="F15" i="7"/>
  <c r="D15" i="7"/>
  <c r="U14" i="7"/>
  <c r="V14" i="7" s="1"/>
  <c r="T14" i="7"/>
  <c r="R14" i="7"/>
  <c r="P14" i="7"/>
  <c r="N14" i="7"/>
  <c r="L14" i="7"/>
  <c r="J14" i="7"/>
  <c r="H14" i="7"/>
  <c r="F14" i="7"/>
  <c r="D14" i="7"/>
  <c r="U13" i="7"/>
  <c r="V13" i="7" s="1"/>
  <c r="T13" i="7"/>
  <c r="R13" i="7"/>
  <c r="P13" i="7"/>
  <c r="N13" i="7"/>
  <c r="L13" i="7"/>
  <c r="J13" i="7"/>
  <c r="H13" i="7"/>
  <c r="F13" i="7"/>
  <c r="D13" i="7"/>
  <c r="U12" i="7"/>
  <c r="V12" i="7" s="1"/>
  <c r="T12" i="7"/>
  <c r="R12" i="7"/>
  <c r="P12" i="7"/>
  <c r="N12" i="7"/>
  <c r="L12" i="7"/>
  <c r="J12" i="7"/>
  <c r="H12" i="7"/>
  <c r="F12" i="7"/>
  <c r="D12" i="7"/>
  <c r="U11" i="7"/>
  <c r="V11" i="7" s="1"/>
  <c r="T11" i="7"/>
  <c r="R11" i="7"/>
  <c r="P11" i="7"/>
  <c r="N11" i="7"/>
  <c r="L11" i="7"/>
  <c r="J11" i="7"/>
  <c r="H11" i="7"/>
  <c r="F11" i="7"/>
  <c r="D11" i="7"/>
  <c r="U10" i="7"/>
  <c r="V10" i="7" s="1"/>
  <c r="T10" i="7"/>
  <c r="R10" i="7"/>
  <c r="P10" i="7"/>
  <c r="N10" i="7"/>
  <c r="L10" i="7"/>
  <c r="J10" i="7"/>
  <c r="H10" i="7"/>
  <c r="F10" i="7"/>
  <c r="D10" i="7"/>
  <c r="U9" i="7"/>
  <c r="V9" i="7" s="1"/>
  <c r="T9" i="7"/>
  <c r="R9" i="7"/>
  <c r="P9" i="7"/>
  <c r="N9" i="7"/>
  <c r="L9" i="7"/>
  <c r="J9" i="7"/>
  <c r="H9" i="7"/>
  <c r="F9" i="7"/>
  <c r="D9" i="7"/>
  <c r="U8" i="7"/>
  <c r="V8" i="7" s="1"/>
  <c r="T8" i="7"/>
  <c r="R8" i="7"/>
  <c r="P8" i="7"/>
  <c r="N8" i="7"/>
  <c r="L8" i="7"/>
  <c r="J8" i="7"/>
  <c r="H8" i="7"/>
  <c r="F8" i="7"/>
  <c r="D8" i="7"/>
  <c r="U7" i="7"/>
  <c r="V7" i="7" s="1"/>
  <c r="T7" i="7"/>
  <c r="R7" i="7"/>
  <c r="P7" i="7"/>
  <c r="N7" i="7"/>
  <c r="L7" i="7"/>
  <c r="J7" i="7"/>
  <c r="H7" i="7"/>
  <c r="F7" i="7"/>
  <c r="D7" i="7"/>
  <c r="U6" i="7"/>
  <c r="V6" i="7" s="1"/>
  <c r="T6" i="7"/>
  <c r="R6" i="7"/>
  <c r="P6" i="7"/>
  <c r="N6" i="7"/>
  <c r="L6" i="7"/>
  <c r="J6" i="7"/>
  <c r="H6" i="7"/>
  <c r="F6" i="7"/>
  <c r="D6" i="7"/>
  <c r="T18" i="6"/>
  <c r="O18" i="6"/>
  <c r="P18" i="6" s="1"/>
  <c r="P21" i="6" s="1"/>
  <c r="H18" i="6"/>
  <c r="D18" i="6"/>
  <c r="U17" i="6"/>
  <c r="V17" i="6" s="1"/>
  <c r="T17" i="6"/>
  <c r="R17" i="6"/>
  <c r="P17" i="6"/>
  <c r="N17" i="6"/>
  <c r="L17" i="6"/>
  <c r="J17" i="6"/>
  <c r="H17" i="6"/>
  <c r="F17" i="6"/>
  <c r="D17" i="6"/>
  <c r="S16" i="6"/>
  <c r="T16" i="6" s="1"/>
  <c r="Q16" i="6"/>
  <c r="Q18" i="6" s="1"/>
  <c r="O16" i="6"/>
  <c r="P16" i="6" s="1"/>
  <c r="M16" i="6"/>
  <c r="M18" i="6" s="1"/>
  <c r="K16" i="6"/>
  <c r="L16" i="6" s="1"/>
  <c r="I16" i="6"/>
  <c r="I18" i="6" s="1"/>
  <c r="G16" i="6"/>
  <c r="H16" i="6" s="1"/>
  <c r="E16" i="6"/>
  <c r="D16" i="6"/>
  <c r="R15" i="6"/>
  <c r="P15" i="6"/>
  <c r="N15" i="6"/>
  <c r="L15" i="6"/>
  <c r="J15" i="6"/>
  <c r="H15" i="6"/>
  <c r="F15" i="6"/>
  <c r="D15" i="6"/>
  <c r="U14" i="6"/>
  <c r="V14" i="6" s="1"/>
  <c r="T14" i="6"/>
  <c r="R14" i="6"/>
  <c r="P14" i="6"/>
  <c r="N14" i="6"/>
  <c r="L14" i="6"/>
  <c r="J14" i="6"/>
  <c r="H14" i="6"/>
  <c r="F14" i="6"/>
  <c r="D14" i="6"/>
  <c r="U13" i="6"/>
  <c r="V13" i="6" s="1"/>
  <c r="T13" i="6"/>
  <c r="R13" i="6"/>
  <c r="P13" i="6"/>
  <c r="N13" i="6"/>
  <c r="L13" i="6"/>
  <c r="J13" i="6"/>
  <c r="H13" i="6"/>
  <c r="F13" i="6"/>
  <c r="D13" i="6"/>
  <c r="U12" i="6"/>
  <c r="V12" i="6" s="1"/>
  <c r="T12" i="6"/>
  <c r="R12" i="6"/>
  <c r="P12" i="6"/>
  <c r="N12" i="6"/>
  <c r="L12" i="6"/>
  <c r="J12" i="6"/>
  <c r="H12" i="6"/>
  <c r="F12" i="6"/>
  <c r="D12" i="6"/>
  <c r="U11" i="6"/>
  <c r="V11" i="6" s="1"/>
  <c r="T11" i="6"/>
  <c r="R11" i="6"/>
  <c r="P11" i="6"/>
  <c r="N11" i="6"/>
  <c r="L11" i="6"/>
  <c r="J11" i="6"/>
  <c r="H11" i="6"/>
  <c r="F11" i="6"/>
  <c r="D11" i="6"/>
  <c r="U10" i="6"/>
  <c r="V10" i="6" s="1"/>
  <c r="T10" i="6"/>
  <c r="R10" i="6"/>
  <c r="P10" i="6"/>
  <c r="N10" i="6"/>
  <c r="L10" i="6"/>
  <c r="J10" i="6"/>
  <c r="H10" i="6"/>
  <c r="F10" i="6"/>
  <c r="D10" i="6"/>
  <c r="U9" i="6"/>
  <c r="V9" i="6" s="1"/>
  <c r="T9" i="6"/>
  <c r="R9" i="6"/>
  <c r="P9" i="6"/>
  <c r="N9" i="6"/>
  <c r="L9" i="6"/>
  <c r="J9" i="6"/>
  <c r="H9" i="6"/>
  <c r="F9" i="6"/>
  <c r="D9" i="6"/>
  <c r="U8" i="6"/>
  <c r="V8" i="6" s="1"/>
  <c r="T8" i="6"/>
  <c r="R8" i="6"/>
  <c r="P8" i="6"/>
  <c r="N8" i="6"/>
  <c r="L8" i="6"/>
  <c r="J8" i="6"/>
  <c r="H8" i="6"/>
  <c r="F8" i="6"/>
  <c r="D8" i="6"/>
  <c r="V7" i="6"/>
  <c r="U7" i="6"/>
  <c r="T7" i="6"/>
  <c r="R7" i="6"/>
  <c r="P7" i="6"/>
  <c r="N7" i="6"/>
  <c r="L7" i="6"/>
  <c r="J7" i="6"/>
  <c r="H7" i="6"/>
  <c r="F7" i="6"/>
  <c r="D7" i="6"/>
  <c r="U6" i="6"/>
  <c r="V6" i="6" s="1"/>
  <c r="T6" i="6"/>
  <c r="R6" i="6"/>
  <c r="P6" i="6"/>
  <c r="N6" i="6"/>
  <c r="L6" i="6"/>
  <c r="J6" i="6"/>
  <c r="H6" i="6"/>
  <c r="F6" i="6"/>
  <c r="D6" i="6"/>
  <c r="P28" i="8" l="1"/>
  <c r="P22" i="8"/>
  <c r="N22" i="8"/>
  <c r="N28" i="8"/>
  <c r="G22" i="8"/>
  <c r="G28" i="8"/>
  <c r="I22" i="8"/>
  <c r="I28" i="8"/>
  <c r="S28" i="8"/>
  <c r="S22" i="8"/>
  <c r="O22" i="8"/>
  <c r="O28" i="8"/>
  <c r="K18" i="6"/>
  <c r="K19" i="6" s="1"/>
  <c r="H21" i="6"/>
  <c r="G26" i="6"/>
  <c r="D21" i="6"/>
  <c r="C26" i="6"/>
  <c r="T21" i="6"/>
  <c r="S26" i="6"/>
  <c r="K18" i="7"/>
  <c r="K21" i="7" s="1"/>
  <c r="S18" i="7"/>
  <c r="S21" i="7" s="1"/>
  <c r="O18" i="7"/>
  <c r="O21" i="7" s="1"/>
  <c r="G18" i="7"/>
  <c r="G21" i="7" s="1"/>
  <c r="E19" i="7"/>
  <c r="E21" i="7"/>
  <c r="F18" i="7"/>
  <c r="M21" i="7"/>
  <c r="N18" i="7"/>
  <c r="N21" i="7" s="1"/>
  <c r="J18" i="7"/>
  <c r="J21" i="7" s="1"/>
  <c r="I21" i="7"/>
  <c r="Q21" i="7"/>
  <c r="S19" i="7"/>
  <c r="R18" i="7"/>
  <c r="R21" i="7" s="1"/>
  <c r="U16" i="7"/>
  <c r="V16" i="7" s="1"/>
  <c r="J16" i="7"/>
  <c r="R16" i="7"/>
  <c r="D18" i="7"/>
  <c r="L18" i="7"/>
  <c r="L21" i="7" s="1"/>
  <c r="T18" i="7"/>
  <c r="T21" i="7" s="1"/>
  <c r="F16" i="7"/>
  <c r="N16" i="7"/>
  <c r="E21" i="6"/>
  <c r="E19" i="6"/>
  <c r="F18" i="6"/>
  <c r="M21" i="6"/>
  <c r="M19" i="6"/>
  <c r="N18" i="6"/>
  <c r="N21" i="6" s="1"/>
  <c r="I21" i="6"/>
  <c r="I19" i="6"/>
  <c r="J18" i="6"/>
  <c r="J21" i="6" s="1"/>
  <c r="Q21" i="6"/>
  <c r="Q19" i="6"/>
  <c r="R18" i="6"/>
  <c r="R21" i="6" s="1"/>
  <c r="U16" i="6"/>
  <c r="C21" i="6"/>
  <c r="G21" i="6"/>
  <c r="O21" i="6"/>
  <c r="S21" i="6"/>
  <c r="F16" i="6"/>
  <c r="J16" i="6"/>
  <c r="N16" i="6"/>
  <c r="R16" i="6"/>
  <c r="O19" i="6"/>
  <c r="F21" i="7" l="1"/>
  <c r="E27" i="7"/>
  <c r="D21" i="7"/>
  <c r="D27" i="7"/>
  <c r="L18" i="6"/>
  <c r="K26" i="6" s="1"/>
  <c r="K21" i="6"/>
  <c r="F21" i="6"/>
  <c r="E26" i="6"/>
  <c r="L21" i="6"/>
  <c r="P18" i="7"/>
  <c r="P21" i="7" s="1"/>
  <c r="K19" i="7"/>
  <c r="U18" i="7"/>
  <c r="U21" i="7" s="1"/>
  <c r="C21" i="7"/>
  <c r="M19" i="7"/>
  <c r="O19" i="7"/>
  <c r="I19" i="7"/>
  <c r="U19" i="7"/>
  <c r="G19" i="7"/>
  <c r="H18" i="7"/>
  <c r="H21" i="7" s="1"/>
  <c r="Q19" i="7"/>
  <c r="U18" i="6"/>
  <c r="V16" i="6"/>
  <c r="V18" i="7" l="1"/>
  <c r="V21" i="7" s="1"/>
  <c r="U19" i="6"/>
  <c r="U21" i="6"/>
  <c r="V18" i="6"/>
  <c r="V21" i="6" s="1"/>
  <c r="V26" i="5" l="1"/>
  <c r="R26" i="5"/>
  <c r="N26" i="5"/>
  <c r="J26" i="5"/>
  <c r="F26" i="5"/>
  <c r="P20" i="4"/>
  <c r="M20" i="4"/>
  <c r="K20" i="4"/>
  <c r="J20" i="4"/>
  <c r="I20" i="4"/>
  <c r="F20" i="4"/>
  <c r="U16" i="3"/>
  <c r="D16" i="3"/>
  <c r="T15" i="3"/>
  <c r="S15" i="3"/>
  <c r="R15" i="3"/>
  <c r="R17" i="3" s="1"/>
  <c r="Q15" i="3"/>
  <c r="Q17" i="3" s="1"/>
  <c r="P15" i="3"/>
  <c r="P17" i="3" s="1"/>
  <c r="O15" i="3"/>
  <c r="O17" i="3" s="1"/>
  <c r="N15" i="3"/>
  <c r="N17" i="3" s="1"/>
  <c r="M15" i="3"/>
  <c r="L15" i="3"/>
  <c r="L17" i="3" s="1"/>
  <c r="K15" i="3"/>
  <c r="J15" i="3"/>
  <c r="J17" i="3" s="1"/>
  <c r="I15" i="3"/>
  <c r="I17" i="3" s="1"/>
  <c r="H15" i="3"/>
  <c r="H17" i="3" s="1"/>
  <c r="G15" i="3"/>
  <c r="G17" i="3" s="1"/>
  <c r="F15" i="3"/>
  <c r="E15" i="3"/>
  <c r="U14" i="3"/>
  <c r="D14" i="3"/>
  <c r="U13" i="3"/>
  <c r="D13" i="3"/>
  <c r="U12" i="3"/>
  <c r="D12" i="3"/>
  <c r="U11" i="3"/>
  <c r="D11" i="3"/>
  <c r="U10" i="3"/>
  <c r="D10" i="3"/>
  <c r="U9" i="3"/>
  <c r="D9" i="3"/>
  <c r="U8" i="3"/>
  <c r="D8" i="3"/>
  <c r="U7" i="3"/>
  <c r="D7" i="3"/>
  <c r="U6" i="3"/>
  <c r="D6" i="3"/>
  <c r="U5" i="3"/>
  <c r="D5" i="3"/>
  <c r="O19" i="5" l="1"/>
  <c r="O26" i="5"/>
  <c r="H21" i="5"/>
  <c r="H26" i="5"/>
  <c r="P21" i="5"/>
  <c r="P26" i="5"/>
  <c r="N18" i="4"/>
  <c r="E21" i="5"/>
  <c r="E26" i="5"/>
  <c r="I21" i="5"/>
  <c r="I26" i="5"/>
  <c r="M21" i="5"/>
  <c r="M26" i="5"/>
  <c r="Q19" i="5"/>
  <c r="Q26" i="5"/>
  <c r="U21" i="5"/>
  <c r="U26" i="5"/>
  <c r="G19" i="5"/>
  <c r="G26" i="5"/>
  <c r="K19" i="5"/>
  <c r="K26" i="5"/>
  <c r="S19" i="5"/>
  <c r="S26" i="5"/>
  <c r="D21" i="5"/>
  <c r="D26" i="5"/>
  <c r="L21" i="5"/>
  <c r="L26" i="5"/>
  <c r="T21" i="5"/>
  <c r="T26" i="5"/>
  <c r="D15" i="3"/>
  <c r="D17" i="3" s="1"/>
  <c r="D19" i="3" s="1"/>
  <c r="E19" i="5"/>
  <c r="M19" i="5"/>
  <c r="U19" i="5"/>
  <c r="H19" i="5"/>
  <c r="P19" i="5"/>
  <c r="I19" i="5"/>
  <c r="F19" i="5"/>
  <c r="J19" i="5"/>
  <c r="N19" i="5"/>
  <c r="R19" i="5"/>
  <c r="V19" i="5"/>
  <c r="L19" i="5"/>
  <c r="T19" i="5"/>
  <c r="E18" i="4"/>
  <c r="R18" i="4"/>
  <c r="G18" i="4"/>
  <c r="E20" i="4"/>
  <c r="R20" i="4"/>
  <c r="O18" i="4"/>
  <c r="S18" i="4"/>
  <c r="R21" i="5"/>
  <c r="V21" i="5"/>
  <c r="F21" i="5"/>
  <c r="J21" i="5"/>
  <c r="N21" i="5"/>
  <c r="S21" i="5"/>
  <c r="G21" i="5"/>
  <c r="K21" i="5"/>
  <c r="O21" i="5"/>
  <c r="H18" i="4"/>
  <c r="L18" i="4"/>
  <c r="P18" i="4"/>
  <c r="T18" i="4"/>
  <c r="H20" i="4"/>
  <c r="L20" i="4"/>
  <c r="I18" i="4"/>
  <c r="M18" i="4"/>
  <c r="Q18" i="4"/>
  <c r="D20" i="4"/>
  <c r="S20" i="4"/>
  <c r="F18" i="4"/>
  <c r="J18" i="4"/>
  <c r="O20" i="4"/>
  <c r="T20" i="4"/>
  <c r="K18" i="4"/>
  <c r="G19" i="3"/>
  <c r="G27" i="3" s="1"/>
  <c r="K19" i="3"/>
  <c r="K27" i="3" s="1"/>
  <c r="O19" i="3"/>
  <c r="O27" i="3" s="1"/>
  <c r="S18" i="3"/>
  <c r="S19" i="3"/>
  <c r="S27" i="3" s="1"/>
  <c r="H19" i="3"/>
  <c r="H27" i="3" s="1"/>
  <c r="L19" i="3"/>
  <c r="L27" i="3" s="1"/>
  <c r="P19" i="3"/>
  <c r="T19" i="3"/>
  <c r="T21" i="3" s="1"/>
  <c r="T18" i="3"/>
  <c r="U17" i="3"/>
  <c r="E19" i="3"/>
  <c r="E27" i="3" s="1"/>
  <c r="I19" i="3"/>
  <c r="M19" i="3"/>
  <c r="M27" i="3" s="1"/>
  <c r="Q19" i="3"/>
  <c r="Q27" i="3" s="1"/>
  <c r="F19" i="3"/>
  <c r="F27" i="3" s="1"/>
  <c r="J19" i="3"/>
  <c r="J27" i="3" s="1"/>
  <c r="N19" i="3"/>
  <c r="N27" i="3" s="1"/>
  <c r="R19" i="3"/>
  <c r="R27" i="3" s="1"/>
  <c r="R18" i="3"/>
  <c r="U15" i="3"/>
  <c r="J18" i="3" l="1"/>
  <c r="K18" i="3"/>
  <c r="I21" i="3"/>
  <c r="I27" i="3"/>
  <c r="P21" i="3"/>
  <c r="P27" i="3"/>
  <c r="D21" i="3"/>
  <c r="D27" i="3"/>
  <c r="Q18" i="3"/>
  <c r="I18" i="3"/>
  <c r="P18" i="3"/>
  <c r="H18" i="3"/>
  <c r="O18" i="3"/>
  <c r="G18" i="3"/>
  <c r="N18" i="3"/>
  <c r="F18" i="3"/>
  <c r="M18" i="3"/>
  <c r="E18" i="3"/>
  <c r="L18" i="3"/>
  <c r="R21" i="3"/>
  <c r="S21" i="3"/>
  <c r="K21" i="3"/>
  <c r="L21" i="3"/>
  <c r="J21" i="3"/>
  <c r="F21" i="3"/>
  <c r="M21" i="3"/>
  <c r="E21" i="3"/>
  <c r="H21" i="3"/>
  <c r="O21" i="3"/>
  <c r="AB28" i="1" l="1"/>
  <c r="Z21" i="1"/>
  <c r="V21" i="1"/>
  <c r="Q21" i="1"/>
  <c r="W19" i="1"/>
  <c r="W21" i="1" s="1"/>
  <c r="AB18" i="1"/>
  <c r="AA18" i="1" s="1"/>
  <c r="O18" i="1" s="1"/>
  <c r="W18" i="1"/>
  <c r="M18" i="1"/>
  <c r="S18" i="1"/>
  <c r="R18" i="1"/>
  <c r="W17" i="1"/>
  <c r="L17" i="1"/>
  <c r="L19" i="1" s="1"/>
  <c r="L21" i="1" s="1"/>
  <c r="W16" i="1"/>
  <c r="M16" i="1"/>
  <c r="S16" i="1"/>
  <c r="R16" i="1"/>
  <c r="X16" i="1"/>
  <c r="Y16" i="1" s="1"/>
  <c r="W15" i="1"/>
  <c r="M15" i="1"/>
  <c r="S15" i="1"/>
  <c r="R15" i="1"/>
  <c r="W14" i="1"/>
  <c r="X14" i="1" s="1"/>
  <c r="Y14" i="1" s="1"/>
  <c r="S14" i="1"/>
  <c r="R14" i="1"/>
  <c r="W13" i="1"/>
  <c r="S13" i="1"/>
  <c r="R13" i="1"/>
  <c r="X13" i="1"/>
  <c r="Y13" i="1" s="1"/>
  <c r="AB12" i="1"/>
  <c r="AA12" i="1" s="1"/>
  <c r="W12" i="1"/>
  <c r="M12" i="1"/>
  <c r="S12" i="1"/>
  <c r="R12" i="1"/>
  <c r="AB11" i="1"/>
  <c r="AA11" i="1" s="1"/>
  <c r="W11" i="1"/>
  <c r="X11" i="1" s="1"/>
  <c r="Y11" i="1" s="1"/>
  <c r="M11" i="1"/>
  <c r="S11" i="1"/>
  <c r="R11" i="1"/>
  <c r="Q11" i="1"/>
  <c r="W10" i="1"/>
  <c r="M10" i="1"/>
  <c r="D10" i="1"/>
  <c r="S10" i="1" s="1"/>
  <c r="AB9" i="1"/>
  <c r="AA9" i="1" s="1"/>
  <c r="O9" i="1" s="1"/>
  <c r="W9" i="1"/>
  <c r="M9" i="1"/>
  <c r="S9" i="1"/>
  <c r="R9" i="1"/>
  <c r="AB8" i="1"/>
  <c r="AA8" i="1" s="1"/>
  <c r="W8" i="1"/>
  <c r="Q8" i="1"/>
  <c r="M8" i="1"/>
  <c r="S8" i="1"/>
  <c r="R8" i="1"/>
  <c r="AB7" i="1"/>
  <c r="AA7" i="1" s="1"/>
  <c r="W7" i="1"/>
  <c r="M7" i="1"/>
  <c r="R7" i="1"/>
  <c r="Q7" i="1"/>
  <c r="Q10" i="1" l="1"/>
  <c r="R10" i="1"/>
  <c r="AB10" i="1"/>
  <c r="AA10" i="1" s="1"/>
  <c r="O10" i="1" s="1"/>
  <c r="Q9" i="1"/>
  <c r="Y28" i="1"/>
  <c r="Y29" i="1" s="1"/>
  <c r="X7" i="1"/>
  <c r="Y7" i="1" s="1"/>
  <c r="Q12" i="1"/>
  <c r="X15" i="1"/>
  <c r="Y15" i="1" s="1"/>
  <c r="N12" i="1"/>
  <c r="N8" i="1"/>
  <c r="O8" i="1"/>
  <c r="N10" i="1"/>
  <c r="O12" i="1"/>
  <c r="N15" i="1"/>
  <c r="N18" i="1"/>
  <c r="T18" i="1" s="1"/>
  <c r="AA28" i="1"/>
  <c r="AA29" i="1" s="1"/>
  <c r="G21" i="1"/>
  <c r="N9" i="1"/>
  <c r="T9" i="1" s="1"/>
  <c r="N11" i="1"/>
  <c r="O11" i="1"/>
  <c r="D17" i="1"/>
  <c r="S17" i="1" s="1"/>
  <c r="Q18" i="1"/>
  <c r="S7" i="1"/>
  <c r="X8" i="1"/>
  <c r="Y8" i="1" s="1"/>
  <c r="X9" i="1"/>
  <c r="Y9" i="1" s="1"/>
  <c r="X10" i="1"/>
  <c r="Y10" i="1" s="1"/>
  <c r="X12" i="1"/>
  <c r="Y12" i="1" s="1"/>
  <c r="M13" i="1"/>
  <c r="M17" i="1" s="1"/>
  <c r="M19" i="1" s="1"/>
  <c r="M21" i="1" s="1"/>
  <c r="Q13" i="1"/>
  <c r="AB13" i="1"/>
  <c r="AA13" i="1" s="1"/>
  <c r="O13" i="1" s="1"/>
  <c r="E17" i="1"/>
  <c r="X18" i="1"/>
  <c r="Y18" i="1" s="1"/>
  <c r="M14" i="1"/>
  <c r="Q14" i="1"/>
  <c r="AB14" i="1"/>
  <c r="AA14" i="1" s="1"/>
  <c r="O14" i="1" s="1"/>
  <c r="Q15" i="1"/>
  <c r="AB15" i="1"/>
  <c r="AA15" i="1" s="1"/>
  <c r="O15" i="1" s="1"/>
  <c r="Q16" i="1"/>
  <c r="AB16" i="1"/>
  <c r="AA16" i="1" s="1"/>
  <c r="O16" i="1" s="1"/>
  <c r="X17" i="1" l="1"/>
  <c r="Y17" i="1" s="1"/>
  <c r="Q17" i="1"/>
  <c r="T15" i="1"/>
  <c r="E19" i="1"/>
  <c r="N14" i="1"/>
  <c r="T8" i="1"/>
  <c r="AB17" i="1"/>
  <c r="AB19" i="1" s="1"/>
  <c r="AB21" i="1" s="1"/>
  <c r="D19" i="1"/>
  <c r="N13" i="1"/>
  <c r="C17" i="1"/>
  <c r="N17" i="1" s="1"/>
  <c r="O7" i="1"/>
  <c r="N7" i="1"/>
  <c r="X28" i="1"/>
  <c r="X29" i="1" s="1"/>
  <c r="X19" i="1"/>
  <c r="F21" i="1"/>
  <c r="R17" i="1"/>
  <c r="AA17" i="1"/>
  <c r="AA19" i="1" s="1"/>
  <c r="N16" i="1"/>
  <c r="T16" i="1" s="1"/>
  <c r="T11" i="1"/>
  <c r="I21" i="1"/>
  <c r="D21" i="1" l="1"/>
  <c r="N19" i="1"/>
  <c r="N26" i="1" s="1"/>
  <c r="AA21" i="1"/>
  <c r="X21" i="1"/>
  <c r="Y19" i="1"/>
  <c r="Y21" i="1" s="1"/>
  <c r="Z28" i="1"/>
  <c r="Z29" i="1" s="1"/>
  <c r="O17" i="1"/>
  <c r="T17" i="1" s="1"/>
  <c r="S19" i="1"/>
  <c r="H21" i="1"/>
  <c r="R19" i="1"/>
  <c r="E21" i="1"/>
  <c r="O19" i="1"/>
  <c r="S21" i="1" l="1"/>
  <c r="S26" i="1"/>
  <c r="R21" i="1"/>
  <c r="R26" i="1"/>
  <c r="O21" i="1"/>
  <c r="O26" i="1"/>
  <c r="N21" i="1"/>
  <c r="T19" i="1"/>
  <c r="T21" i="1" s="1"/>
  <c r="P7" i="1"/>
  <c r="P8" i="1"/>
  <c r="P9" i="1"/>
  <c r="P10" i="1"/>
  <c r="P11" i="1"/>
  <c r="P12" i="1"/>
  <c r="P13" i="1"/>
  <c r="P14" i="1"/>
  <c r="P15" i="1"/>
  <c r="P16" i="1"/>
  <c r="J17" i="1"/>
  <c r="K17" i="1"/>
  <c r="K19" i="1" s="1"/>
  <c r="K21" i="1" s="1"/>
  <c r="P17" i="1" l="1"/>
  <c r="P19" i="1"/>
  <c r="P26" i="1" s="1"/>
  <c r="P18" i="1"/>
  <c r="J19" i="1"/>
  <c r="J21" i="1" s="1"/>
  <c r="P21" i="1" l="1"/>
</calcChain>
</file>

<file path=xl/sharedStrings.xml><?xml version="1.0" encoding="utf-8"?>
<sst xmlns="http://schemas.openxmlformats.org/spreadsheetml/2006/main" count="460" uniqueCount="214">
  <si>
    <t>Демографические показатели. Естественное  движение населения *</t>
  </si>
  <si>
    <t>№ п/п</t>
  </si>
  <si>
    <t>Районы</t>
  </si>
  <si>
    <t>Всего роди-лось живы-ми</t>
  </si>
  <si>
    <t xml:space="preserve">                   У М Е Р Л О </t>
  </si>
  <si>
    <t>Рожда-емость на тыс. нас.</t>
  </si>
  <si>
    <t xml:space="preserve">Показатели смертности </t>
  </si>
  <si>
    <t xml:space="preserve">Естест-  вен             ный при       рост         </t>
  </si>
  <si>
    <t>Мате          рин-    ская смерт-   ность**</t>
  </si>
  <si>
    <t>Нас-е трудосп возраста на начало 2016г</t>
  </si>
  <si>
    <t>от 15-  17 лет</t>
  </si>
  <si>
    <t>От  0     - 17 лет</t>
  </si>
  <si>
    <t>от 0 - 17 лет</t>
  </si>
  <si>
    <t xml:space="preserve">1/2  естест вен ного при   роста (абс. ч.)       </t>
  </si>
  <si>
    <t xml:space="preserve">Естес твен  ный при    рост  (абс. ч.)       </t>
  </si>
  <si>
    <t>Всего</t>
  </si>
  <si>
    <t>До 1   года</t>
  </si>
  <si>
    <t>От 1г.    - 14 лет</t>
  </si>
  <si>
    <t xml:space="preserve"> Перинатал.</t>
  </si>
  <si>
    <t>От 16 до 55/60 лет.</t>
  </si>
  <si>
    <t>С 55/60 и выше</t>
  </si>
  <si>
    <t>Муж- чин</t>
  </si>
  <si>
    <t>Жен- щин</t>
  </si>
  <si>
    <t>Общая  на тыс. нас.</t>
  </si>
  <si>
    <t xml:space="preserve"> На тыс.       труд. возр. </t>
  </si>
  <si>
    <t>Мла-    ден-   чес-  кая</t>
  </si>
  <si>
    <t>Пери-  наталь-ная</t>
  </si>
  <si>
    <t>Мертво-рожд   аемо           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</si>
  <si>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10. 000 </t>
    </r>
    <r>
      <rPr>
        <b/>
        <u val="singleAccounting"/>
        <sz val="9"/>
        <rFont val="Arial"/>
        <family val="2"/>
        <charset val="204"/>
      </rPr>
      <t xml:space="preserve"> детского             населения  </t>
    </r>
  </si>
  <si>
    <t>Детское  нас-е                     на 01.01.  2016</t>
  </si>
  <si>
    <t xml:space="preserve">0-6 дней </t>
  </si>
  <si>
    <t>мерт.  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</si>
  <si>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</si>
  <si>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</si>
  <si>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</si>
  <si>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</si>
  <si>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</si>
  <si>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</si>
  <si>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</si>
  <si>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</si>
  <si>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</si>
  <si>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</si>
  <si>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</si>
  <si>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</si>
  <si>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Пок-ли смерт.на 100 тыс. нас. РА                          за  12  мес.</t>
    </r>
    <r>
      <rPr>
        <b/>
        <u/>
        <sz val="14"/>
        <rFont val="Times New Roman Cyr"/>
        <charset val="204"/>
      </rPr>
      <t xml:space="preserve"> 2016г</t>
    </r>
  </si>
  <si>
    <r>
      <t xml:space="preserve">Динамика +,  -  , %                                  </t>
    </r>
    <r>
      <rPr>
        <b/>
        <u/>
        <sz val="12"/>
        <rFont val="Arial"/>
        <family val="2"/>
        <charset val="204"/>
      </rPr>
      <t>2016г к 2015г</t>
    </r>
  </si>
  <si>
    <t>РА-2014г</t>
  </si>
  <si>
    <t>РА-2013г.</t>
  </si>
  <si>
    <r>
      <rPr>
        <b/>
        <sz val="13"/>
        <rFont val="Arial"/>
        <family val="2"/>
        <charset val="204"/>
      </rPr>
      <t xml:space="preserve">Смертность   </t>
    </r>
    <r>
      <rPr>
        <b/>
        <u/>
        <sz val="13"/>
        <rFont val="Arial"/>
        <family val="2"/>
        <charset val="204"/>
      </rPr>
      <t xml:space="preserve">детская   </t>
    </r>
    <r>
      <rPr>
        <b/>
        <sz val="13"/>
        <rFont val="Arial"/>
        <family val="2"/>
        <charset val="204"/>
      </rPr>
      <t xml:space="preserve">(на </t>
    </r>
    <r>
      <rPr>
        <b/>
        <u/>
        <sz val="13"/>
        <rFont val="Arial"/>
        <family val="2"/>
        <charset val="204"/>
      </rPr>
      <t>10 000 !</t>
    </r>
    <r>
      <rPr>
        <b/>
        <sz val="13"/>
        <rFont val="Arial"/>
        <family val="2"/>
        <charset val="204"/>
      </rPr>
      <t xml:space="preserve"> соответствующего    нас-я)</t>
    </r>
  </si>
  <si>
    <t>** материнская смертность на 100 тыс. родившихся живыми</t>
  </si>
  <si>
    <r>
      <t xml:space="preserve">***  младенческая смертность   </t>
    </r>
    <r>
      <rPr>
        <b/>
        <u/>
        <sz val="12"/>
        <rFont val="Arial"/>
        <family val="2"/>
        <charset val="204"/>
      </rPr>
      <t>РА</t>
    </r>
    <r>
      <rPr>
        <b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по Ратсу</t>
    </r>
  </si>
  <si>
    <t>0 - 14л</t>
  </si>
  <si>
    <t>15-17л</t>
  </si>
  <si>
    <t>0-17л</t>
  </si>
  <si>
    <t>от 1 - 14л</t>
  </si>
  <si>
    <t>0-4г</t>
  </si>
  <si>
    <t xml:space="preserve">    2016г</t>
  </si>
  <si>
    <t>динамика        %    (2016 к 2015г)</t>
  </si>
  <si>
    <t>Население дет-е на нач-о 2016г</t>
  </si>
  <si>
    <t>РА -  2015г</t>
  </si>
  <si>
    <t>РА -  2014г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</si>
  <si>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      в</t>
    </r>
    <r>
      <rPr>
        <b/>
        <i/>
        <sz val="20"/>
        <rFont val="Times New Roman Cyr"/>
        <family val="1"/>
        <charset val="204"/>
      </rPr>
      <t xml:space="preserve">  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2016 г.*</t>
    </r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</si>
  <si>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</si>
  <si>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</si>
  <si>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</si>
  <si>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</si>
  <si>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</si>
  <si>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</si>
  <si>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</si>
  <si>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</si>
  <si>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</si>
  <si>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</si>
  <si>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</si>
  <si>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</si>
  <si>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</si>
  <si>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</si>
  <si>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</si>
  <si>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период**</t>
  </si>
  <si>
    <t>Состояния возникающие в перинатальном периоде**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</si>
  <si>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</si>
  <si>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</si>
  <si>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</si>
  <si>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</si>
  <si>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Показатель смертности от туберкулеза на 100000 населения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</si>
  <si>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</si>
  <si>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</si>
  <si>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</si>
  <si>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</si>
  <si>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</si>
  <si>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</si>
  <si>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</si>
  <si>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</si>
  <si>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</si>
  <si>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</si>
  <si>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</si>
  <si>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</si>
  <si>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</si>
  <si>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</si>
  <si>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</si>
  <si>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</si>
  <si>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</si>
  <si>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</si>
  <si>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</si>
  <si>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</si>
  <si>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</si>
  <si>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Республика</t>
  </si>
  <si>
    <r>
      <t xml:space="preserve">Пок-ли смерт.на 100 тыс.нас.   </t>
    </r>
    <r>
      <rPr>
        <b/>
        <u/>
        <sz val="12"/>
        <rFont val="Times New Roman Cyr"/>
        <charset val="204"/>
      </rPr>
      <t>РА  -</t>
    </r>
    <r>
      <rPr>
        <b/>
        <u/>
        <sz val="14"/>
        <rFont val="Times New Roman Cyr"/>
        <charset val="204"/>
      </rPr>
      <t>-2016г</t>
    </r>
  </si>
  <si>
    <t>Удельный вес</t>
  </si>
  <si>
    <r>
      <t xml:space="preserve">   </t>
    </r>
    <r>
      <rPr>
        <b/>
        <u/>
        <sz val="12"/>
        <rFont val="Times New Roman Cyr"/>
        <charset val="204"/>
      </rPr>
      <t>РА  -</t>
    </r>
    <r>
      <rPr>
        <b/>
        <u/>
        <sz val="14"/>
        <rFont val="Times New Roman Cyr"/>
        <charset val="204"/>
      </rPr>
      <t>-2015г</t>
    </r>
  </si>
  <si>
    <t xml:space="preserve">РА   2016г.    к    2015г.          в    % </t>
  </si>
  <si>
    <r>
      <t>РА  -</t>
    </r>
    <r>
      <rPr>
        <b/>
        <u/>
        <sz val="14"/>
        <rFont val="Times New Roman Cyr"/>
        <charset val="204"/>
      </rPr>
      <t>-2015г- абс.числа</t>
    </r>
  </si>
  <si>
    <r>
      <t xml:space="preserve"> РА  </t>
    </r>
    <r>
      <rPr>
        <sz val="14"/>
        <rFont val="Times New Roman Cyr"/>
        <charset val="204"/>
      </rPr>
      <t>-2014г</t>
    </r>
  </si>
  <si>
    <t xml:space="preserve"> РА 2013г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</si>
  <si>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                                                     в   2016 г.</t>
    </r>
  </si>
  <si>
    <t>Нас-е трудо спо собного возраста на 01.01. 2016г</t>
  </si>
  <si>
    <t>от всех инфекц-х заболеваний</t>
  </si>
  <si>
    <r>
      <t>Показ-и смерт-и на 100 тыс.населения  в</t>
    </r>
    <r>
      <rPr>
        <b/>
        <sz val="16"/>
        <rFont val="Times New Roman Cyr"/>
        <charset val="204"/>
      </rPr>
      <t xml:space="preserve"> </t>
    </r>
    <r>
      <rPr>
        <b/>
        <u/>
        <sz val="16"/>
        <rFont val="Times New Roman Cyr"/>
        <charset val="204"/>
      </rPr>
      <t xml:space="preserve"> 2016г.</t>
    </r>
  </si>
  <si>
    <r>
      <t xml:space="preserve">РА </t>
    </r>
    <r>
      <rPr>
        <b/>
        <u/>
        <sz val="12"/>
        <rFont val="Times New Roman Cyr"/>
        <charset val="204"/>
      </rPr>
      <t xml:space="preserve"> 2015г.</t>
    </r>
  </si>
  <si>
    <t xml:space="preserve">РА 2016г к  РА 2015г в % </t>
  </si>
  <si>
    <r>
      <t xml:space="preserve">РА </t>
    </r>
    <r>
      <rPr>
        <u/>
        <sz val="16"/>
        <rFont val="Times New Roman Cyr"/>
        <charset val="204"/>
      </rPr>
      <t xml:space="preserve"> 2015г.-абс. чис.</t>
    </r>
  </si>
  <si>
    <t>РА  2013г.</t>
  </si>
  <si>
    <t>злокачественные  новооб-я</t>
  </si>
  <si>
    <t>РФ</t>
  </si>
  <si>
    <t>СФО</t>
  </si>
  <si>
    <t>РА</t>
  </si>
  <si>
    <t>2015г</t>
  </si>
  <si>
    <r>
      <t>РА  в</t>
    </r>
    <r>
      <rPr>
        <sz val="16"/>
        <rFont val="Times New Roman Cyr"/>
        <charset val="204"/>
      </rPr>
      <t xml:space="preserve"> </t>
    </r>
    <r>
      <rPr>
        <u/>
        <sz val="16"/>
        <rFont val="Times New Roman Cyr"/>
        <charset val="204"/>
      </rPr>
      <t xml:space="preserve"> 2014г.</t>
    </r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</si>
  <si>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 т</t>
    </r>
    <r>
      <rPr>
        <b/>
        <u/>
        <sz val="22"/>
        <rFont val="Times New Roman Cyr"/>
        <family val="1"/>
        <charset val="204"/>
      </rPr>
      <t xml:space="preserve">рудоспособного </t>
    </r>
    <r>
      <rPr>
        <b/>
        <sz val="22"/>
        <rFont val="Times New Roman Cyr"/>
        <family val="1"/>
        <charset val="204"/>
      </rPr>
      <t xml:space="preserve"> н</t>
    </r>
    <r>
      <rPr>
        <b/>
        <sz val="18"/>
        <rFont val="Times New Roman Cyr"/>
        <family val="1"/>
        <charset val="204"/>
      </rPr>
      <t>аселения по классам болезни                                                         в   2016 г.*</t>
    </r>
  </si>
  <si>
    <r>
      <t xml:space="preserve">Пок-ли смерт.на 100 тыс.нас.   </t>
    </r>
    <r>
      <rPr>
        <b/>
        <u/>
        <sz val="12"/>
        <rFont val="Times New Roman Cyr"/>
        <charset val="204"/>
      </rPr>
      <t>РА  -</t>
    </r>
    <r>
      <rPr>
        <b/>
        <u/>
        <sz val="14"/>
        <rFont val="Times New Roman Cyr"/>
        <charset val="204"/>
      </rPr>
      <t>-2015г</t>
    </r>
  </si>
  <si>
    <t xml:space="preserve">РА   2016г.    к    2015г.                                     в    % </t>
  </si>
  <si>
    <r>
      <t xml:space="preserve"> РА  -</t>
    </r>
    <r>
      <rPr>
        <b/>
        <sz val="14"/>
        <rFont val="Times New Roman Cyr"/>
        <family val="1"/>
        <charset val="204"/>
      </rPr>
      <t>-2014г</t>
    </r>
  </si>
  <si>
    <t>от всех инфекц заболеваний</t>
  </si>
  <si>
    <t>Наименование территории</t>
  </si>
  <si>
    <t>Всего травм отравлений</t>
  </si>
  <si>
    <t>Транспорт. несчастные случаи                                          (всех видов)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</si>
  <si>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</si>
  <si>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</si>
  <si>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</si>
  <si>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</si>
  <si>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</si>
  <si>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</si>
  <si>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</si>
  <si>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</si>
  <si>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</si>
  <si>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</si>
  <si>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</si>
  <si>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</si>
  <si>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</si>
  <si>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</si>
  <si>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</si>
  <si>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</si>
  <si>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</si>
  <si>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</si>
  <si>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</si>
  <si>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</si>
  <si>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</si>
  <si>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Г-Алтайск</t>
  </si>
  <si>
    <t xml:space="preserve"> РА  в 2016г</t>
  </si>
  <si>
    <t>Удельный вес от всех травм</t>
  </si>
  <si>
    <t xml:space="preserve"> РА  в 2015г</t>
  </si>
  <si>
    <t>РА 2016г к 2015г. (абс.ч +,-)  (показатели  в %)</t>
  </si>
  <si>
    <t xml:space="preserve"> РА  - 2014г</t>
  </si>
  <si>
    <t xml:space="preserve"> РА - 2013г</t>
  </si>
  <si>
    <t xml:space="preserve">Нас-е трудоспо собного возраста </t>
  </si>
  <si>
    <t>Транспорт. несчастные случаи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</si>
  <si>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</si>
  <si>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на 01.01.          2016г</t>
  </si>
  <si>
    <t>11. Горно-Алтайск</t>
  </si>
  <si>
    <t xml:space="preserve">Всего  в  2016г  </t>
  </si>
  <si>
    <t>от всех отравле-й</t>
  </si>
  <si>
    <t xml:space="preserve">Всего  в  2015г  </t>
  </si>
  <si>
    <t xml:space="preserve">РА 2013г  </t>
  </si>
  <si>
    <t xml:space="preserve">РА   2012г  </t>
  </si>
  <si>
    <t xml:space="preserve">РА  2014г  </t>
  </si>
  <si>
    <r>
      <t xml:space="preserve">РА -  </t>
    </r>
    <r>
      <rPr>
        <b/>
        <u val="double"/>
        <sz val="12"/>
        <rFont val="Times New Roman Cyr"/>
        <family val="1"/>
        <charset val="204"/>
      </rPr>
      <t>2015г</t>
    </r>
  </si>
  <si>
    <t>РФ -  2015г</t>
  </si>
  <si>
    <t>СФО -  2015г</t>
  </si>
  <si>
    <t>СФО- 2015г</t>
  </si>
  <si>
    <r>
      <t xml:space="preserve"> РФ  </t>
    </r>
    <r>
      <rPr>
        <b/>
        <sz val="14"/>
        <rFont val="Times New Roman Cyr"/>
        <charset val="204"/>
      </rPr>
      <t>-2015г</t>
    </r>
  </si>
  <si>
    <t>РА 2016г к РФ-2015г.   (показатели  в %)</t>
  </si>
  <si>
    <t xml:space="preserve">РА   2016г.    к   РФ- 2015г.          в    % </t>
  </si>
  <si>
    <t xml:space="preserve">     Республики Алтай    за    2016 года</t>
  </si>
  <si>
    <r>
      <t xml:space="preserve">Смертность </t>
    </r>
    <r>
      <rPr>
        <b/>
        <i/>
        <u/>
        <sz val="18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за  2016 года                                     </t>
    </r>
  </si>
  <si>
    <t>РФ - 2015 год</t>
  </si>
  <si>
    <t>СФО  - 2015 год</t>
  </si>
  <si>
    <t>РФ-15г</t>
  </si>
  <si>
    <t>СФО-15г</t>
  </si>
  <si>
    <t>РФ за 2015г.</t>
  </si>
  <si>
    <t>СФО за 2015г.</t>
  </si>
  <si>
    <t xml:space="preserve">      больше в                    1,5 раза</t>
  </si>
  <si>
    <t xml:space="preserve">      больше в                    2,7 раз</t>
  </si>
  <si>
    <t>РА - 2016г к 2015г. абс.чис.                                                                                                                                      +, -,   показ-и  в %</t>
  </si>
  <si>
    <t>РА - 2016 к   РФ - 2015   в %</t>
  </si>
  <si>
    <r>
      <t xml:space="preserve">РА  в </t>
    </r>
    <r>
      <rPr>
        <u/>
        <sz val="12"/>
        <rFont val="Times New Roman Cyr"/>
        <charset val="204"/>
      </rPr>
      <t xml:space="preserve"> 2014г.</t>
    </r>
  </si>
  <si>
    <t>РА 2016г на РФ-15г в %</t>
  </si>
  <si>
    <t>больше в 27 раз</t>
  </si>
  <si>
    <t>Среднегодовая численность населения в 2016г</t>
  </si>
  <si>
    <t>Данные измененны по Алтайстату  - 10.04.2017г</t>
  </si>
  <si>
    <t>Среднегодовая числен          ность населе    ния в 2016г</t>
  </si>
  <si>
    <t>Среднегодовая числен  ность населе ния в 2016г</t>
  </si>
  <si>
    <t>Данные изменены по Алтайстату -10.04.2017г</t>
  </si>
  <si>
    <t xml:space="preserve"> от всех   транспортных нес.случ-в-  65%</t>
  </si>
  <si>
    <t>43,1% от всех отравлений</t>
  </si>
  <si>
    <t xml:space="preserve">                              ( Вся возрастная группа )</t>
  </si>
  <si>
    <t xml:space="preserve">  ( Вся возрастная группа )</t>
  </si>
  <si>
    <t>Пок-ли смерт.на 100 тыс.нас.   РА  --2016г</t>
  </si>
  <si>
    <t>сах.  диабет -32- 14,8</t>
  </si>
  <si>
    <t>Республика (абс чис)</t>
  </si>
  <si>
    <t xml:space="preserve">                                                                                  (по данным АИС "смертность")</t>
  </si>
  <si>
    <r>
      <t>Смертность</t>
    </r>
    <r>
      <rPr>
        <b/>
        <i/>
        <sz val="20"/>
        <color rgb="FF000000"/>
        <rFont val="Arial Cyr"/>
        <charset val="204"/>
      </rPr>
      <t xml:space="preserve"> </t>
    </r>
    <r>
      <rPr>
        <b/>
        <i/>
        <u/>
        <sz val="20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                                                                                                                                      в    2016 году                                 </t>
    </r>
  </si>
  <si>
    <t xml:space="preserve">      больше в                    2,2 раза</t>
  </si>
  <si>
    <t>РА  - 2016г  к РФ  -  2015г.   в %</t>
  </si>
  <si>
    <t>СФО  - 2015г</t>
  </si>
  <si>
    <t>больше в 2,6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</si>
</sst>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.0"/>
  </numFmts>
  <fonts count="11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u val="singleAccounting"/>
      <sz val="9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family val="2"/>
      <charset val="204"/>
    </font>
    <font>
      <sz val="12"/>
      <name val="Arial"/>
      <family val="2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charset val="204"/>
    </font>
    <font>
      <b/>
      <u/>
      <sz val="12"/>
      <name val="Times New Roman Cyr"/>
      <charset val="204"/>
    </font>
    <font>
      <sz val="12"/>
      <name val="Times New Roman Cyr"/>
      <family val="1"/>
      <charset val="204"/>
    </font>
    <font>
      <u val="double"/>
      <sz val="12"/>
      <name val="Times New Roman Cyr"/>
      <family val="1"/>
      <charset val="204"/>
    </font>
    <font>
      <u/>
      <sz val="11"/>
      <name val="Arial"/>
      <family val="2"/>
      <charset val="204"/>
    </font>
    <font>
      <u/>
      <sz val="12"/>
      <name val="Times New Roman Cyr"/>
      <family val="1"/>
      <charset val="204"/>
    </font>
    <font>
      <sz val="9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Times New Roman Cyr"/>
      <family val="1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sz val="14"/>
      <name val="Arial"/>
      <family val="2"/>
      <charset val="204"/>
    </font>
    <font>
      <b/>
      <u/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0.5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i/>
      <sz val="20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Times New Roman Cyr"/>
      <family val="1"/>
      <charset val="204"/>
    </font>
    <font>
      <b/>
      <sz val="12"/>
      <name val="Arial Cyr"/>
      <family val="2"/>
      <charset val="204"/>
    </font>
    <font>
      <sz val="14"/>
      <name val="Times New Roman Cyr"/>
      <charset val="204"/>
    </font>
    <font>
      <b/>
      <u/>
      <sz val="22"/>
      <name val="Times New Roman Cyr"/>
      <family val="1"/>
      <charset val="204"/>
    </font>
    <font>
      <u/>
      <sz val="11"/>
      <name val="Arial Cyr"/>
      <family val="2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6"/>
      <name val="Times New Roman Cyr"/>
      <charset val="204"/>
    </font>
    <font>
      <u/>
      <sz val="16"/>
      <name val="Times New Roman Cyr"/>
      <charset val="204"/>
    </font>
    <font>
      <u/>
      <sz val="12"/>
      <name val="Times New Roman Cyr"/>
      <charset val="204"/>
    </font>
    <font>
      <sz val="12"/>
      <name val="Arial Cyr"/>
      <charset val="204"/>
    </font>
    <font>
      <b/>
      <u/>
      <sz val="9"/>
      <name val="Arial Cyr"/>
      <charset val="204"/>
    </font>
    <font>
      <b/>
      <u/>
      <sz val="10"/>
      <name val="Arial Cyr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i/>
      <u/>
      <sz val="18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u/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b/>
      <sz val="14"/>
      <color rgb="FF000000"/>
      <name val="Arial Cyr"/>
      <charset val="204"/>
    </font>
    <font>
      <b/>
      <u/>
      <sz val="11"/>
      <color rgb="FF000000"/>
      <name val="Arial Cyr1"/>
      <charset val="204"/>
    </font>
    <font>
      <sz val="10"/>
      <color rgb="FF000000"/>
      <name val="Arial Cyr1"/>
      <charset val="204"/>
    </font>
    <font>
      <b/>
      <sz val="14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sz val="11"/>
      <color rgb="FF000000"/>
      <name val="Arial Cyr"/>
      <charset val="204"/>
    </font>
    <font>
      <u/>
      <sz val="10"/>
      <color rgb="FF000000"/>
      <name val="Arial Cyr"/>
      <charset val="204"/>
    </font>
    <font>
      <u/>
      <sz val="9"/>
      <color rgb="FF000000"/>
      <name val="Arial Cyr"/>
      <charset val="204"/>
    </font>
    <font>
      <b/>
      <sz val="11"/>
      <color rgb="FF000000"/>
      <name val="Arial"/>
      <family val="2"/>
      <charset val="204"/>
    </font>
    <font>
      <b/>
      <i/>
      <sz val="20"/>
      <color rgb="FF000000"/>
      <name val="Arial Cyr"/>
      <charset val="204"/>
    </font>
    <font>
      <b/>
      <i/>
      <u/>
      <sz val="20"/>
      <color rgb="FF800000"/>
      <name val="Arial Cyr"/>
      <charset val="204"/>
    </font>
    <font>
      <b/>
      <sz val="11"/>
      <color rgb="FF000000"/>
      <name val="Times New Roman Cyr"/>
      <family val="1"/>
      <charset val="204"/>
    </font>
    <font>
      <b/>
      <sz val="11"/>
      <color rgb="FF000000"/>
      <name val="Arial Cyr"/>
      <family val="2"/>
      <charset val="204"/>
    </font>
    <font>
      <b/>
      <sz val="12"/>
      <color rgb="FF000000"/>
      <name val="Times New Roman Cyr"/>
      <family val="1"/>
      <charset val="204"/>
    </font>
    <font>
      <b/>
      <sz val="12"/>
      <color rgb="FF000000"/>
      <name val="Arial Cyr1"/>
      <charset val="204"/>
    </font>
    <font>
      <b/>
      <u val="double"/>
      <sz val="12"/>
      <color rgb="FF000000"/>
      <name val="Arial Cyr"/>
      <charset val="204"/>
    </font>
    <font>
      <b/>
      <sz val="10"/>
      <color rgb="FF000000"/>
      <name val="Times New Roman Cyr"/>
      <charset val="204"/>
    </font>
    <font>
      <b/>
      <sz val="12"/>
      <color rgb="FF000000"/>
      <name val="Times New Roman Cyr"/>
      <charset val="204"/>
    </font>
    <font>
      <b/>
      <u/>
      <sz val="10"/>
      <color rgb="FF000000"/>
      <name val="Arial Cyr"/>
      <charset val="204"/>
    </font>
    <font>
      <u val="double"/>
      <sz val="12"/>
      <color rgb="FF000000"/>
      <name val="Arial Cyr"/>
      <charset val="204"/>
    </font>
    <font>
      <u/>
      <sz val="11"/>
      <color rgb="FF000000"/>
      <name val="Arial Cyr"/>
      <charset val="204"/>
    </font>
    <font>
      <b/>
      <sz val="14"/>
      <name val="Arial"/>
      <family val="2"/>
      <charset val="204"/>
    </font>
    <font>
      <b/>
      <u val="double"/>
      <sz val="12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b/>
      <sz val="9"/>
      <name val="Arial"/>
      <family val="2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u/>
      <sz val="8"/>
      <name val="Times New Roman Cyr"/>
      <family val="1"/>
      <charset val="204"/>
    </font>
    <font>
      <u/>
      <sz val="8"/>
      <name val="Arial Cyr"/>
      <family val="2"/>
      <charset val="204"/>
    </font>
    <font>
      <b/>
      <u/>
      <sz val="9"/>
      <name val="Times New Roman Cyr"/>
      <family val="1"/>
      <charset val="204"/>
    </font>
    <font>
      <u/>
      <sz val="9"/>
      <name val="Arial Cyr"/>
      <family val="2"/>
      <charset val="204"/>
    </font>
    <font>
      <sz val="12"/>
      <color rgb="FF00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8"/>
      <name val="Arial"/>
      <family val="2"/>
      <charset val="204"/>
    </font>
    <font>
      <b/>
      <u/>
      <sz val="11"/>
      <name val="Arial Cyr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Arial Cyr1"/>
      <charset val="204"/>
    </font>
    <font>
      <b/>
      <sz val="11"/>
      <name val="Arial Cyr1"/>
      <charset val="204"/>
    </font>
    <font>
      <sz val="11"/>
      <name val="Arial Cyr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3" tint="0.59999389629810485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3" tint="0.79998168889431442"/>
        <bgColor indexed="3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1">
    <xf numFmtId="0" fontId="0" fillId="0" borderId="0"/>
    <xf numFmtId="9" fontId="2" fillId="0" borderId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35" fillId="4" borderId="0" applyNumberFormat="0" applyBorder="0" applyAlignment="0" applyProtection="0"/>
    <xf numFmtId="0" fontId="35" fillId="14" borderId="0" applyNumberFormat="0" applyBorder="0" applyAlignment="0" applyProtection="0"/>
    <xf numFmtId="0" fontId="35" fillId="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5" borderId="0" applyNumberFormat="0" applyBorder="0" applyAlignment="0" applyProtection="0"/>
    <xf numFmtId="0" fontId="35" fillId="18" borderId="0" applyNumberFormat="0" applyBorder="0" applyAlignment="0" applyProtection="0"/>
    <xf numFmtId="0" fontId="35" fillId="5" borderId="0" applyNumberFormat="0" applyBorder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7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1" fillId="0" borderId="0"/>
    <xf numFmtId="0" fontId="38" fillId="0" borderId="0"/>
    <xf numFmtId="0" fontId="2" fillId="0" borderId="0"/>
    <xf numFmtId="0" fontId="37" fillId="0" borderId="0"/>
    <xf numFmtId="165" fontId="14" fillId="0" borderId="0" applyFill="0" applyBorder="0" applyAlignment="0" applyProtection="0"/>
    <xf numFmtId="0" fontId="37" fillId="0" borderId="0"/>
    <xf numFmtId="0" fontId="63" fillId="0" borderId="0" applyNumberFormat="0" applyBorder="0" applyProtection="0"/>
    <xf numFmtId="0" fontId="79" fillId="0" borderId="0" applyNumberFormat="0" applyBorder="0" applyProtection="0"/>
    <xf numFmtId="9" fontId="82" fillId="0" borderId="0" applyFont="0" applyBorder="0" applyProtection="0"/>
  </cellStyleXfs>
  <cellXfs count="530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1" fontId="12" fillId="0" borderId="1" xfId="4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4" fillId="4" borderId="11" xfId="0" applyNumberFormat="1" applyFont="1" applyFill="1" applyBorder="1" applyAlignment="1" applyProtection="1">
      <alignment horizontal="center" vertical="center"/>
    </xf>
    <xf numFmtId="165" fontId="6" fillId="4" borderId="3" xfId="0" applyNumberFormat="1" applyFont="1" applyFill="1" applyBorder="1" applyAlignment="1" applyProtection="1">
      <alignment horizontal="center" vertical="center"/>
    </xf>
    <xf numFmtId="165" fontId="4" fillId="4" borderId="4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5" fontId="11" fillId="0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65" fontId="11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165" fontId="4" fillId="7" borderId="11" xfId="0" applyNumberFormat="1" applyFont="1" applyFill="1" applyBorder="1" applyAlignment="1" applyProtection="1">
      <alignment horizontal="center" vertical="center"/>
    </xf>
    <xf numFmtId="165" fontId="6" fillId="7" borderId="3" xfId="0" applyNumberFormat="1" applyFont="1" applyFill="1" applyBorder="1" applyAlignment="1" applyProtection="1">
      <alignment horizontal="center" vertical="center"/>
    </xf>
    <xf numFmtId="165" fontId="4" fillId="7" borderId="4" xfId="0" applyNumberFormat="1" applyFont="1" applyFill="1" applyBorder="1" applyAlignment="1" applyProtection="1">
      <alignment horizontal="center" vertical="center"/>
    </xf>
    <xf numFmtId="165" fontId="11" fillId="8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165" fontId="11" fillId="8" borderId="4" xfId="2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1" fontId="15" fillId="3" borderId="3" xfId="0" applyNumberFormat="1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1" fontId="12" fillId="0" borderId="1" xfId="4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2" fillId="8" borderId="1" xfId="4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 applyProtection="1">
      <alignment horizontal="center" vertical="center"/>
    </xf>
    <xf numFmtId="165" fontId="17" fillId="6" borderId="4" xfId="0" applyNumberFormat="1" applyFont="1" applyFill="1" applyBorder="1" applyAlignment="1" applyProtection="1">
      <alignment horizontal="center" vertical="center"/>
    </xf>
    <xf numFmtId="165" fontId="4" fillId="6" borderId="4" xfId="0" applyNumberFormat="1" applyFont="1" applyFill="1" applyBorder="1" applyAlignment="1" applyProtection="1">
      <alignment horizontal="center" vertical="center"/>
    </xf>
    <xf numFmtId="165" fontId="11" fillId="6" borderId="4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 vertical="center"/>
    </xf>
    <xf numFmtId="1" fontId="0" fillId="8" borderId="4" xfId="0" applyNumberFormat="1" applyFill="1" applyBorder="1" applyAlignment="1">
      <alignment horizontal="center" vertical="center"/>
    </xf>
    <xf numFmtId="165" fontId="18" fillId="0" borderId="4" xfId="0" applyNumberFormat="1" applyFont="1" applyFill="1" applyBorder="1" applyAlignment="1" applyProtection="1">
      <alignment horizontal="center" vertical="center"/>
    </xf>
    <xf numFmtId="165" fontId="18" fillId="0" borderId="7" xfId="0" applyNumberFormat="1" applyFont="1" applyFill="1" applyBorder="1" applyAlignment="1" applyProtection="1">
      <alignment horizontal="center" vertical="center"/>
    </xf>
    <xf numFmtId="1" fontId="22" fillId="0" borderId="12" xfId="4" applyNumberFormat="1" applyFont="1" applyFill="1" applyBorder="1" applyAlignment="1">
      <alignment horizontal="center" vertical="center"/>
    </xf>
    <xf numFmtId="1" fontId="22" fillId="0" borderId="4" xfId="4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166" fontId="4" fillId="0" borderId="9" xfId="0" applyNumberFormat="1" applyFont="1" applyFill="1" applyBorder="1" applyAlignment="1" applyProtection="1">
      <alignment horizontal="center" vertical="center"/>
      <protection locked="0"/>
    </xf>
    <xf numFmtId="166" fontId="4" fillId="0" borderId="4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Fill="1" applyBorder="1" applyAlignment="1" applyProtection="1">
      <alignment horizontal="center" vertical="center"/>
      <protection locked="0"/>
    </xf>
    <xf numFmtId="16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 applyProtection="1">
      <alignment horizontal="center" vertical="center"/>
    </xf>
    <xf numFmtId="165" fontId="18" fillId="0" borderId="23" xfId="0" applyNumberFormat="1" applyFont="1" applyFill="1" applyBorder="1" applyAlignment="1" applyProtection="1">
      <alignment horizontal="center" vertical="center"/>
    </xf>
    <xf numFmtId="165" fontId="21" fillId="0" borderId="15" xfId="0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165" fontId="26" fillId="0" borderId="7" xfId="0" applyNumberFormat="1" applyFont="1" applyFill="1" applyBorder="1" applyAlignment="1" applyProtection="1">
      <alignment horizontal="center" vertical="center"/>
    </xf>
    <xf numFmtId="165" fontId="27" fillId="0" borderId="7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165" fontId="27" fillId="0" borderId="4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165" fontId="0" fillId="0" borderId="4" xfId="0" applyNumberForma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11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10" xfId="2" applyFont="1" applyBorder="1" applyAlignment="1">
      <alignment horizontal="center" vertical="center"/>
    </xf>
    <xf numFmtId="166" fontId="11" fillId="0" borderId="4" xfId="1" applyNumberFormat="1" applyFont="1" applyFill="1" applyBorder="1" applyAlignment="1">
      <alignment horizontal="center" vertical="center"/>
    </xf>
    <xf numFmtId="166" fontId="11" fillId="11" borderId="4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9" fontId="2" fillId="0" borderId="4" xfId="5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11" borderId="4" xfId="0" applyNumberFormat="1" applyFill="1" applyBorder="1" applyAlignment="1">
      <alignment horizontal="center" vertical="center"/>
    </xf>
    <xf numFmtId="0" fontId="1" fillId="0" borderId="4" xfId="2" applyFill="1" applyBorder="1"/>
    <xf numFmtId="0" fontId="43" fillId="2" borderId="35" xfId="0" applyFont="1" applyFill="1" applyBorder="1" applyAlignment="1" applyProtection="1">
      <alignment horizontal="center" vertical="center" textRotation="90" wrapText="1"/>
    </xf>
    <xf numFmtId="0" fontId="43" fillId="2" borderId="36" xfId="0" applyFont="1" applyFill="1" applyBorder="1" applyAlignment="1" applyProtection="1">
      <alignment horizontal="center" vertical="center" textRotation="90" wrapText="1"/>
    </xf>
    <xf numFmtId="0" fontId="43" fillId="2" borderId="2" xfId="0" applyFont="1" applyFill="1" applyBorder="1" applyAlignment="1" applyProtection="1">
      <alignment horizontal="center" vertical="center" textRotation="90" wrapText="1"/>
    </xf>
    <xf numFmtId="0" fontId="43" fillId="2" borderId="4" xfId="0" applyFont="1" applyFill="1" applyBorder="1" applyAlignment="1" applyProtection="1">
      <alignment horizontal="center" vertical="center" textRotation="90" wrapText="1"/>
    </xf>
    <xf numFmtId="0" fontId="45" fillId="2" borderId="4" xfId="0" applyFont="1" applyFill="1" applyBorder="1" applyAlignment="1" applyProtection="1">
      <alignment horizontal="center" vertical="center" textRotation="90" wrapText="1"/>
    </xf>
    <xf numFmtId="0" fontId="43" fillId="2" borderId="1" xfId="0" applyFont="1" applyFill="1" applyBorder="1" applyAlignment="1" applyProtection="1">
      <alignment horizontal="center" vertical="center" wrapText="1"/>
    </xf>
    <xf numFmtId="0" fontId="43" fillId="5" borderId="1" xfId="0" applyFont="1" applyFill="1" applyBorder="1" applyAlignment="1" applyProtection="1">
      <alignment horizontal="center" vertical="center" wrapText="1"/>
    </xf>
    <xf numFmtId="0" fontId="43" fillId="2" borderId="3" xfId="0" applyFont="1" applyFill="1" applyBorder="1" applyAlignment="1" applyProtection="1">
      <alignment horizontal="center" vertical="center" wrapText="1"/>
    </xf>
    <xf numFmtId="0" fontId="43" fillId="2" borderId="13" xfId="0" applyFont="1" applyFill="1" applyBorder="1" applyAlignment="1" applyProtection="1">
      <alignment horizontal="center" vertical="center" wrapText="1"/>
    </xf>
    <xf numFmtId="0" fontId="46" fillId="2" borderId="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5" borderId="37" xfId="0" applyFont="1" applyFill="1" applyBorder="1" applyAlignment="1" applyProtection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167" fontId="6" fillId="5" borderId="4" xfId="0" applyNumberFormat="1" applyFont="1" applyFill="1" applyBorder="1" applyAlignment="1" applyProtection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0" fillId="0" borderId="1" xfId="0" applyFont="1" applyBorder="1"/>
    <xf numFmtId="0" fontId="43" fillId="5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3" fillId="8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/>
    </xf>
    <xf numFmtId="0" fontId="43" fillId="0" borderId="4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167" fontId="4" fillId="23" borderId="43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166" fontId="47" fillId="2" borderId="8" xfId="0" applyNumberFormat="1" applyFont="1" applyFill="1" applyBorder="1" applyAlignment="1" applyProtection="1">
      <alignment horizontal="center" vertical="center"/>
    </xf>
    <xf numFmtId="166" fontId="47" fillId="2" borderId="9" xfId="0" applyNumberFormat="1" applyFont="1" applyFill="1" applyBorder="1" applyAlignment="1" applyProtection="1">
      <alignment horizontal="center" vertical="center"/>
    </xf>
    <xf numFmtId="166" fontId="47" fillId="2" borderId="38" xfId="0" applyNumberFormat="1" applyFont="1" applyFill="1" applyBorder="1" applyAlignment="1" applyProtection="1">
      <alignment horizontal="center" vertical="center"/>
    </xf>
    <xf numFmtId="166" fontId="47" fillId="2" borderId="4" xfId="0" applyNumberFormat="1" applyFont="1" applyFill="1" applyBorder="1" applyAlignment="1" applyProtection="1">
      <alignment horizontal="center" vertical="center"/>
    </xf>
    <xf numFmtId="167" fontId="4" fillId="0" borderId="43" xfId="0" applyNumberFormat="1" applyFont="1" applyFill="1" applyBorder="1" applyAlignment="1" applyProtection="1">
      <alignment horizontal="center" vertical="center"/>
    </xf>
    <xf numFmtId="167" fontId="4" fillId="0" borderId="47" xfId="0" applyNumberFormat="1" applyFont="1" applyFill="1" applyBorder="1" applyAlignment="1" applyProtection="1">
      <alignment horizontal="center" vertical="center"/>
    </xf>
    <xf numFmtId="167" fontId="4" fillId="0" borderId="4" xfId="0" applyNumberFormat="1" applyFont="1" applyFill="1" applyBorder="1" applyAlignment="1" applyProtection="1">
      <alignment horizontal="center" vertical="center"/>
    </xf>
    <xf numFmtId="166" fontId="2" fillId="23" borderId="1" xfId="1" applyNumberFormat="1" applyFill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167" fontId="27" fillId="0" borderId="4" xfId="0" applyNumberFormat="1" applyFont="1" applyFill="1" applyBorder="1" applyAlignment="1" applyProtection="1">
      <alignment horizontal="center" vertical="center"/>
    </xf>
    <xf numFmtId="0" fontId="43" fillId="2" borderId="33" xfId="0" applyFont="1" applyFill="1" applyBorder="1" applyAlignment="1" applyProtection="1">
      <alignment horizontal="center" vertical="center" textRotation="90" wrapText="1"/>
    </xf>
    <xf numFmtId="0" fontId="43" fillId="2" borderId="1" xfId="0" applyFont="1" applyFill="1" applyBorder="1" applyAlignment="1" applyProtection="1">
      <alignment horizontal="center" vertical="center" textRotation="90" wrapText="1"/>
    </xf>
    <xf numFmtId="0" fontId="45" fillId="2" borderId="1" xfId="0" applyFont="1" applyFill="1" applyBorder="1" applyAlignment="1" applyProtection="1">
      <alignment horizontal="center" vertical="center" textRotation="90" wrapText="1"/>
    </xf>
    <xf numFmtId="0" fontId="43" fillId="2" borderId="37" xfId="0" applyFont="1" applyFill="1" applyBorder="1" applyAlignment="1" applyProtection="1">
      <alignment horizontal="center" vertical="center" wrapText="1"/>
    </xf>
    <xf numFmtId="0" fontId="46" fillId="2" borderId="42" xfId="0" applyFont="1" applyFill="1" applyBorder="1" applyAlignment="1" applyProtection="1">
      <alignment horizontal="center" vertical="center" wrapText="1"/>
    </xf>
    <xf numFmtId="0" fontId="46" fillId="2" borderId="41" xfId="0" applyFont="1" applyFill="1" applyBorder="1" applyAlignment="1" applyProtection="1">
      <alignment horizontal="center" vertical="center" wrapText="1"/>
    </xf>
    <xf numFmtId="0" fontId="4" fillId="5" borderId="48" xfId="0" applyFont="1" applyFill="1" applyBorder="1" applyAlignment="1" applyProtection="1">
      <alignment horizontal="center" vertical="center"/>
    </xf>
    <xf numFmtId="0" fontId="48" fillId="0" borderId="1" xfId="0" applyFont="1" applyBorder="1" applyAlignment="1">
      <alignment horizontal="center" vertical="center"/>
    </xf>
    <xf numFmtId="167" fontId="4" fillId="5" borderId="37" xfId="0" applyNumberFormat="1" applyFont="1" applyFill="1" applyBorder="1" applyAlignment="1" applyProtection="1">
      <alignment horizontal="center" vertical="center"/>
    </xf>
    <xf numFmtId="0" fontId="4" fillId="5" borderId="4" xfId="37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13" fillId="2" borderId="19" xfId="35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67" fontId="4" fillId="5" borderId="50" xfId="0" applyNumberFormat="1" applyFont="1" applyFill="1" applyBorder="1" applyAlignment="1" applyProtection="1">
      <alignment horizontal="center" vertical="center"/>
    </xf>
    <xf numFmtId="166" fontId="4" fillId="2" borderId="8" xfId="0" applyNumberFormat="1" applyFont="1" applyFill="1" applyBorder="1" applyAlignment="1" applyProtection="1">
      <alignment horizontal="center" vertical="center"/>
    </xf>
    <xf numFmtId="166" fontId="4" fillId="2" borderId="9" xfId="0" applyNumberFormat="1" applyFont="1" applyFill="1" applyBorder="1" applyAlignment="1" applyProtection="1">
      <alignment horizontal="center" vertical="center"/>
    </xf>
    <xf numFmtId="166" fontId="4" fillId="2" borderId="52" xfId="0" applyNumberFormat="1" applyFont="1" applyFill="1" applyBorder="1" applyAlignment="1" applyProtection="1">
      <alignment horizontal="center" vertical="center"/>
    </xf>
    <xf numFmtId="165" fontId="4" fillId="8" borderId="4" xfId="0" applyNumberFormat="1" applyFont="1" applyFill="1" applyBorder="1" applyAlignment="1" applyProtection="1">
      <alignment horizontal="center" vertical="center"/>
    </xf>
    <xf numFmtId="165" fontId="4" fillId="8" borderId="10" xfId="0" applyNumberFormat="1" applyFont="1" applyFill="1" applyBorder="1" applyAlignment="1" applyProtection="1">
      <alignment horizontal="center" vertical="center"/>
    </xf>
    <xf numFmtId="0" fontId="51" fillId="0" borderId="0" xfId="0" applyFont="1" applyBorder="1" applyAlignment="1">
      <alignment horizontal="left" wrapText="1"/>
    </xf>
    <xf numFmtId="165" fontId="4" fillId="0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166" fontId="56" fillId="24" borderId="41" xfId="1" applyNumberFormat="1" applyFont="1" applyFill="1" applyBorder="1" applyAlignment="1" applyProtection="1">
      <alignment horizontal="center" vertical="center"/>
    </xf>
    <xf numFmtId="166" fontId="56" fillId="24" borderId="19" xfId="1" applyNumberFormat="1" applyFont="1" applyFill="1" applyBorder="1" applyAlignment="1" applyProtection="1">
      <alignment horizontal="center" vertical="center"/>
    </xf>
    <xf numFmtId="1" fontId="18" fillId="0" borderId="12" xfId="0" applyNumberFormat="1" applyFont="1" applyFill="1" applyBorder="1" applyAlignment="1" applyProtection="1">
      <alignment horizontal="center" vertical="center"/>
    </xf>
    <xf numFmtId="1" fontId="18" fillId="0" borderId="18" xfId="0" applyNumberFormat="1" applyFont="1" applyFill="1" applyBorder="1" applyAlignment="1" applyProtection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 applyProtection="1">
      <alignment horizontal="center" vertical="center"/>
    </xf>
    <xf numFmtId="165" fontId="0" fillId="0" borderId="4" xfId="0" applyNumberFormat="1" applyBorder="1"/>
    <xf numFmtId="166" fontId="0" fillId="0" borderId="4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2" borderId="0" xfId="0" applyFont="1" applyFill="1" applyBorder="1" applyAlignment="1">
      <alignment horizontal="right" vertical="center"/>
    </xf>
    <xf numFmtId="165" fontId="0" fillId="0" borderId="0" xfId="0" applyNumberFormat="1" applyBorder="1"/>
    <xf numFmtId="0" fontId="0" fillId="0" borderId="0" xfId="0" applyFont="1"/>
    <xf numFmtId="0" fontId="0" fillId="0" borderId="0" xfId="0" applyFont="1" applyBorder="1"/>
    <xf numFmtId="0" fontId="0" fillId="0" borderId="0" xfId="0" applyFill="1"/>
    <xf numFmtId="165" fontId="4" fillId="5" borderId="48" xfId="0" applyNumberFormat="1" applyFont="1" applyFill="1" applyBorder="1" applyAlignment="1" applyProtection="1">
      <alignment horizontal="center" vertical="center"/>
    </xf>
    <xf numFmtId="165" fontId="4" fillId="0" borderId="48" xfId="0" applyNumberFormat="1" applyFont="1" applyFill="1" applyBorder="1" applyAlignment="1" applyProtection="1">
      <alignment horizontal="center" vertical="center"/>
    </xf>
    <xf numFmtId="166" fontId="61" fillId="2" borderId="56" xfId="1" applyNumberFormat="1" applyFont="1" applyFill="1" applyBorder="1" applyAlignment="1" applyProtection="1">
      <alignment horizontal="center" vertical="center"/>
    </xf>
    <xf numFmtId="166" fontId="56" fillId="25" borderId="40" xfId="1" applyNumberFormat="1" applyFont="1" applyFill="1" applyBorder="1" applyAlignment="1" applyProtection="1">
      <alignment horizontal="center" vertical="center"/>
    </xf>
    <xf numFmtId="165" fontId="27" fillId="0" borderId="4" xfId="0" applyNumberFormat="1" applyFont="1" applyFill="1" applyBorder="1" applyAlignment="1" applyProtection="1">
      <alignment horizontal="center" vertical="center" wrapText="1"/>
    </xf>
    <xf numFmtId="165" fontId="59" fillId="0" borderId="4" xfId="0" applyNumberFormat="1" applyFont="1" applyFill="1" applyBorder="1" applyAlignment="1" applyProtection="1">
      <alignment horizontal="center" vertical="center"/>
    </xf>
    <xf numFmtId="165" fontId="59" fillId="0" borderId="4" xfId="0" applyNumberFormat="1" applyFont="1" applyFill="1" applyBorder="1" applyAlignment="1" applyProtection="1">
      <alignment horizontal="center" vertical="center" wrapText="1"/>
    </xf>
    <xf numFmtId="167" fontId="59" fillId="0" borderId="4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4" fillId="26" borderId="13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vertical="center"/>
    </xf>
    <xf numFmtId="0" fontId="4" fillId="26" borderId="4" xfId="0" applyFont="1" applyFill="1" applyBorder="1" applyAlignment="1" applyProtection="1">
      <alignment horizontal="center" vertical="center"/>
      <protection locked="0"/>
    </xf>
    <xf numFmtId="0" fontId="62" fillId="2" borderId="35" xfId="0" applyFont="1" applyFill="1" applyBorder="1" applyAlignment="1" applyProtection="1">
      <alignment horizontal="center" vertical="center" textRotation="90" wrapText="1"/>
    </xf>
    <xf numFmtId="167" fontId="4" fillId="0" borderId="19" xfId="0" applyNumberFormat="1" applyFont="1" applyFill="1" applyBorder="1" applyAlignment="1" applyProtection="1">
      <alignment horizontal="center" vertical="center"/>
    </xf>
    <xf numFmtId="167" fontId="4" fillId="23" borderId="47" xfId="0" applyNumberFormat="1" applyFont="1" applyFill="1" applyBorder="1" applyAlignment="1" applyProtection="1">
      <alignment horizontal="center" vertical="center"/>
    </xf>
    <xf numFmtId="166" fontId="2" fillId="23" borderId="3" xfId="1" applyNumberFormat="1" applyFill="1" applyBorder="1" applyAlignment="1" applyProtection="1">
      <alignment horizontal="center" vertical="center"/>
    </xf>
    <xf numFmtId="167" fontId="6" fillId="5" borderId="6" xfId="0" applyNumberFormat="1" applyFont="1" applyFill="1" applyBorder="1" applyAlignment="1" applyProtection="1">
      <alignment horizontal="center" vertical="center"/>
    </xf>
    <xf numFmtId="167" fontId="4" fillId="23" borderId="4" xfId="0" applyNumberFormat="1" applyFont="1" applyFill="1" applyBorder="1" applyAlignment="1" applyProtection="1">
      <alignment horizontal="center" vertical="center"/>
    </xf>
    <xf numFmtId="166" fontId="2" fillId="23" borderId="4" xfId="1" applyNumberForma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4" xfId="37" applyFont="1" applyFill="1" applyBorder="1" applyAlignment="1" applyProtection="1">
      <alignment horizontal="center" vertical="center"/>
    </xf>
    <xf numFmtId="165" fontId="56" fillId="0" borderId="0" xfId="0" applyNumberFormat="1" applyFont="1" applyFill="1" applyBorder="1"/>
    <xf numFmtId="0" fontId="0" fillId="0" borderId="0" xfId="0" applyBorder="1" applyAlignment="1">
      <alignment horizontal="left" vertical="center"/>
    </xf>
    <xf numFmtId="0" fontId="63" fillId="0" borderId="0" xfId="38" applyFont="1" applyFill="1" applyAlignment="1"/>
    <xf numFmtId="0" fontId="70" fillId="27" borderId="63" xfId="38" applyFont="1" applyFill="1" applyBorder="1" applyAlignment="1">
      <alignment horizontal="center" vertical="center"/>
    </xf>
    <xf numFmtId="0" fontId="71" fillId="0" borderId="64" xfId="38" applyFont="1" applyFill="1" applyBorder="1" applyAlignment="1">
      <alignment horizontal="center" vertical="center" wrapText="1"/>
    </xf>
    <xf numFmtId="0" fontId="66" fillId="0" borderId="65" xfId="38" applyFont="1" applyFill="1" applyBorder="1" applyAlignment="1">
      <alignment vertical="center"/>
    </xf>
    <xf numFmtId="0" fontId="73" fillId="27" borderId="65" xfId="38" applyFont="1" applyFill="1" applyBorder="1" applyAlignment="1">
      <alignment horizontal="center" vertical="center"/>
    </xf>
    <xf numFmtId="165" fontId="74" fillId="28" borderId="65" xfId="38" applyNumberFormat="1" applyFont="1" applyFill="1" applyBorder="1" applyAlignment="1">
      <alignment horizontal="center" vertical="center"/>
    </xf>
    <xf numFmtId="165" fontId="74" fillId="28" borderId="66" xfId="38" applyNumberFormat="1" applyFont="1" applyFill="1" applyBorder="1" applyAlignment="1">
      <alignment horizontal="center" vertical="center"/>
    </xf>
    <xf numFmtId="0" fontId="73" fillId="0" borderId="65" xfId="38" applyFont="1" applyFill="1" applyBorder="1" applyAlignment="1">
      <alignment horizontal="center" vertical="center"/>
    </xf>
    <xf numFmtId="165" fontId="74" fillId="28" borderId="67" xfId="38" applyNumberFormat="1" applyFont="1" applyFill="1" applyBorder="1" applyAlignment="1">
      <alignment horizontal="center" vertical="center"/>
    </xf>
    <xf numFmtId="1" fontId="74" fillId="0" borderId="65" xfId="38" applyNumberFormat="1" applyFont="1" applyFill="1" applyBorder="1" applyAlignment="1">
      <alignment horizontal="center" vertical="center"/>
    </xf>
    <xf numFmtId="1" fontId="73" fillId="27" borderId="63" xfId="38" applyNumberFormat="1" applyFont="1" applyFill="1" applyBorder="1" applyAlignment="1">
      <alignment horizontal="center" vertical="center"/>
    </xf>
    <xf numFmtId="165" fontId="74" fillId="28" borderId="63" xfId="38" applyNumberFormat="1" applyFont="1" applyFill="1" applyBorder="1" applyAlignment="1">
      <alignment horizontal="center" vertical="center"/>
    </xf>
    <xf numFmtId="0" fontId="66" fillId="0" borderId="63" xfId="38" applyFont="1" applyFill="1" applyBorder="1" applyAlignment="1">
      <alignment vertical="center"/>
    </xf>
    <xf numFmtId="0" fontId="75" fillId="27" borderId="65" xfId="38" applyFont="1" applyFill="1" applyBorder="1" applyAlignment="1">
      <alignment horizontal="center" vertical="center"/>
    </xf>
    <xf numFmtId="0" fontId="76" fillId="28" borderId="63" xfId="38" applyFont="1" applyFill="1" applyBorder="1" applyAlignment="1">
      <alignment vertical="center"/>
    </xf>
    <xf numFmtId="0" fontId="74" fillId="28" borderId="63" xfId="38" applyFont="1" applyFill="1" applyBorder="1" applyAlignment="1">
      <alignment horizontal="center" vertical="center"/>
    </xf>
    <xf numFmtId="0" fontId="66" fillId="0" borderId="68" xfId="38" applyFont="1" applyFill="1" applyBorder="1" applyAlignment="1">
      <alignment vertical="center"/>
    </xf>
    <xf numFmtId="0" fontId="73" fillId="27" borderId="69" xfId="38" applyFont="1" applyFill="1" applyBorder="1" applyAlignment="1">
      <alignment horizontal="center" vertical="center"/>
    </xf>
    <xf numFmtId="165" fontId="74" fillId="28" borderId="69" xfId="38" applyNumberFormat="1" applyFont="1" applyFill="1" applyBorder="1" applyAlignment="1">
      <alignment horizontal="center" vertical="center"/>
    </xf>
    <xf numFmtId="165" fontId="74" fillId="28" borderId="70" xfId="38" applyNumberFormat="1" applyFont="1" applyFill="1" applyBorder="1" applyAlignment="1">
      <alignment horizontal="center" vertical="center"/>
    </xf>
    <xf numFmtId="0" fontId="77" fillId="28" borderId="63" xfId="38" applyFont="1" applyFill="1" applyBorder="1" applyAlignment="1">
      <alignment vertical="center"/>
    </xf>
    <xf numFmtId="0" fontId="77" fillId="0" borderId="63" xfId="38" applyFont="1" applyFill="1" applyBorder="1" applyAlignment="1">
      <alignment vertical="center"/>
    </xf>
    <xf numFmtId="1" fontId="85" fillId="0" borderId="63" xfId="34" applyNumberFormat="1" applyFont="1" applyFill="1" applyBorder="1" applyAlignment="1">
      <alignment horizontal="center"/>
    </xf>
    <xf numFmtId="0" fontId="67" fillId="0" borderId="63" xfId="38" applyFont="1" applyFill="1" applyBorder="1" applyAlignment="1">
      <alignment horizontal="center" vertical="center"/>
    </xf>
    <xf numFmtId="165" fontId="74" fillId="0" borderId="63" xfId="38" applyNumberFormat="1" applyFont="1" applyFill="1" applyBorder="1" applyAlignment="1">
      <alignment horizontal="center" vertical="center"/>
    </xf>
    <xf numFmtId="0" fontId="78" fillId="0" borderId="63" xfId="38" applyFont="1" applyFill="1" applyBorder="1" applyAlignment="1">
      <alignment horizontal="center" vertical="center"/>
    </xf>
    <xf numFmtId="165" fontId="74" fillId="0" borderId="67" xfId="38" applyNumberFormat="1" applyFont="1" applyFill="1" applyBorder="1" applyAlignment="1">
      <alignment horizontal="center" vertical="center"/>
    </xf>
    <xf numFmtId="165" fontId="74" fillId="0" borderId="65" xfId="38" applyNumberFormat="1" applyFont="1" applyFill="1" applyBorder="1" applyAlignment="1">
      <alignment horizontal="center" vertical="center"/>
    </xf>
    <xf numFmtId="165" fontId="74" fillId="0" borderId="64" xfId="38" applyNumberFormat="1" applyFont="1" applyFill="1" applyBorder="1" applyAlignment="1">
      <alignment horizontal="center" vertical="center"/>
    </xf>
    <xf numFmtId="0" fontId="73" fillId="0" borderId="63" xfId="38" applyFont="1" applyFill="1" applyBorder="1" applyAlignment="1">
      <alignment horizontal="center" vertical="center"/>
    </xf>
    <xf numFmtId="0" fontId="74" fillId="0" borderId="68" xfId="38" applyFont="1" applyFill="1" applyBorder="1" applyAlignment="1">
      <alignment horizontal="center" vertical="center" wrapText="1"/>
    </xf>
    <xf numFmtId="166" fontId="70" fillId="0" borderId="68" xfId="1" applyNumberFormat="1" applyFont="1" applyFill="1" applyBorder="1" applyAlignment="1">
      <alignment horizontal="center" vertical="center"/>
    </xf>
    <xf numFmtId="165" fontId="82" fillId="0" borderId="63" xfId="38" applyNumberFormat="1" applyFont="1" applyFill="1" applyBorder="1" applyAlignment="1">
      <alignment horizontal="center" vertical="center"/>
    </xf>
    <xf numFmtId="0" fontId="73" fillId="0" borderId="64" xfId="38" applyFont="1" applyFill="1" applyBorder="1" applyAlignment="1">
      <alignment horizontal="center" vertical="center"/>
    </xf>
    <xf numFmtId="165" fontId="82" fillId="0" borderId="4" xfId="38" applyNumberFormat="1" applyFont="1" applyFill="1" applyBorder="1" applyAlignment="1">
      <alignment horizontal="center" vertical="center"/>
    </xf>
    <xf numFmtId="0" fontId="73" fillId="0" borderId="71" xfId="38" applyFont="1" applyFill="1" applyBorder="1" applyAlignment="1">
      <alignment horizontal="center" vertical="center"/>
    </xf>
    <xf numFmtId="165" fontId="82" fillId="0" borderId="64" xfId="38" applyNumberFormat="1" applyFont="1" applyFill="1" applyBorder="1" applyAlignment="1">
      <alignment horizontal="center" vertical="center"/>
    </xf>
    <xf numFmtId="166" fontId="63" fillId="0" borderId="63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2" fillId="0" borderId="74" xfId="38" applyFont="1" applyFill="1" applyBorder="1" applyAlignment="1">
      <alignment horizontal="center" wrapText="1"/>
    </xf>
    <xf numFmtId="0" fontId="70" fillId="27" borderId="68" xfId="38" applyFont="1" applyFill="1" applyBorder="1" applyAlignment="1">
      <alignment horizontal="center" vertical="center"/>
    </xf>
    <xf numFmtId="0" fontId="71" fillId="0" borderId="68" xfId="38" applyFont="1" applyFill="1" applyBorder="1" applyAlignment="1">
      <alignment horizontal="center" vertical="center" wrapText="1"/>
    </xf>
    <xf numFmtId="0" fontId="89" fillId="0" borderId="63" xfId="0" applyFont="1" applyBorder="1" applyAlignment="1">
      <alignment horizontal="center" vertical="center"/>
    </xf>
    <xf numFmtId="0" fontId="63" fillId="0" borderId="63" xfId="38" applyFont="1" applyFill="1" applyBorder="1" applyAlignment="1">
      <alignment horizontal="center" vertical="center"/>
    </xf>
    <xf numFmtId="1" fontId="74" fillId="0" borderId="63" xfId="38" applyNumberFormat="1" applyFont="1" applyFill="1" applyBorder="1" applyAlignment="1">
      <alignment horizontal="center" vertical="center"/>
    </xf>
    <xf numFmtId="1" fontId="63" fillId="0" borderId="63" xfId="38" applyNumberFormat="1" applyFont="1" applyFill="1" applyBorder="1" applyAlignment="1">
      <alignment horizontal="center" vertical="center"/>
    </xf>
    <xf numFmtId="0" fontId="90" fillId="29" borderId="63" xfId="0" applyFont="1" applyFill="1" applyBorder="1" applyAlignment="1" applyProtection="1">
      <alignment horizontal="center" vertical="center"/>
    </xf>
    <xf numFmtId="1" fontId="63" fillId="28" borderId="63" xfId="38" applyNumberFormat="1" applyFont="1" applyFill="1" applyBorder="1" applyAlignment="1">
      <alignment horizontal="center" vertical="center"/>
    </xf>
    <xf numFmtId="0" fontId="89" fillId="27" borderId="69" xfId="35" applyFont="1" applyFill="1" applyBorder="1" applyAlignment="1">
      <alignment horizontal="center" vertical="center"/>
    </xf>
    <xf numFmtId="0" fontId="91" fillId="27" borderId="75" xfId="0" applyFont="1" applyFill="1" applyBorder="1" applyAlignment="1">
      <alignment horizontal="center" vertical="center"/>
    </xf>
    <xf numFmtId="0" fontId="92" fillId="28" borderId="64" xfId="38" applyFont="1" applyFill="1" applyBorder="1" applyAlignment="1">
      <alignment horizontal="center" vertical="center" wrapText="1"/>
    </xf>
    <xf numFmtId="0" fontId="90" fillId="28" borderId="4" xfId="0" applyFont="1" applyFill="1" applyBorder="1" applyAlignment="1" applyProtection="1">
      <alignment horizontal="center" vertical="center"/>
    </xf>
    <xf numFmtId="0" fontId="63" fillId="28" borderId="71" xfId="38" applyFont="1" applyFill="1" applyBorder="1" applyAlignment="1">
      <alignment horizontal="center" vertical="center"/>
    </xf>
    <xf numFmtId="1" fontId="63" fillId="28" borderId="71" xfId="38" applyNumberFormat="1" applyFont="1" applyFill="1" applyBorder="1" applyAlignment="1">
      <alignment horizontal="center" vertical="center"/>
    </xf>
    <xf numFmtId="166" fontId="95" fillId="0" borderId="63" xfId="0" applyNumberFormat="1" applyFont="1" applyFill="1" applyBorder="1" applyAlignment="1">
      <alignment horizontal="center" vertical="center"/>
    </xf>
    <xf numFmtId="166" fontId="95" fillId="0" borderId="63" xfId="0" applyNumberFormat="1" applyFont="1" applyFill="1" applyBorder="1" applyAlignment="1">
      <alignment horizontal="center" vertical="center" wrapText="1"/>
    </xf>
    <xf numFmtId="0" fontId="96" fillId="0" borderId="64" xfId="38" applyFont="1" applyFill="1" applyBorder="1" applyAlignment="1">
      <alignment horizontal="center" vertical="center" wrapText="1"/>
    </xf>
    <xf numFmtId="0" fontId="90" fillId="0" borderId="63" xfId="0" applyFont="1" applyFill="1" applyBorder="1" applyAlignment="1" applyProtection="1">
      <alignment horizontal="center" vertical="center"/>
      <protection locked="0"/>
    </xf>
    <xf numFmtId="0" fontId="63" fillId="0" borderId="71" xfId="38" applyFont="1" applyFill="1" applyBorder="1" applyAlignment="1">
      <alignment horizontal="center" vertical="center"/>
    </xf>
    <xf numFmtId="0" fontId="82" fillId="0" borderId="63" xfId="38" applyFont="1" applyFill="1" applyBorder="1" applyAlignment="1">
      <alignment horizontal="center" vertical="center"/>
    </xf>
    <xf numFmtId="1" fontId="63" fillId="0" borderId="71" xfId="38" applyNumberFormat="1" applyFont="1" applyFill="1" applyBorder="1" applyAlignment="1">
      <alignment horizontal="center" vertical="center"/>
    </xf>
    <xf numFmtId="0" fontId="70" fillId="12" borderId="63" xfId="38" applyFont="1" applyFill="1" applyBorder="1" applyAlignment="1">
      <alignment horizontal="center" vertical="center"/>
    </xf>
    <xf numFmtId="166" fontId="70" fillId="12" borderId="63" xfId="1" applyNumberFormat="1" applyFont="1" applyFill="1" applyBorder="1" applyAlignment="1">
      <alignment horizontal="center" vertical="center"/>
    </xf>
    <xf numFmtId="165" fontId="83" fillId="0" borderId="63" xfId="38" applyNumberFormat="1" applyFont="1" applyFill="1" applyBorder="1" applyAlignment="1">
      <alignment horizontal="center" vertical="center"/>
    </xf>
    <xf numFmtId="165" fontId="97" fillId="0" borderId="63" xfId="0" applyNumberFormat="1" applyFont="1" applyFill="1" applyBorder="1" applyAlignment="1">
      <alignment horizontal="center" vertical="center"/>
    </xf>
    <xf numFmtId="0" fontId="70" fillId="0" borderId="63" xfId="38" applyFont="1" applyFill="1" applyBorder="1" applyAlignment="1">
      <alignment horizontal="left"/>
    </xf>
    <xf numFmtId="0" fontId="63" fillId="0" borderId="63" xfId="38" applyFont="1" applyFill="1" applyBorder="1" applyAlignment="1">
      <alignment horizontal="left"/>
    </xf>
    <xf numFmtId="165" fontId="54" fillId="0" borderId="4" xfId="0" applyNumberFormat="1" applyFont="1" applyFill="1" applyBorder="1" applyAlignment="1" applyProtection="1">
      <alignment horizontal="center" vertical="center"/>
    </xf>
    <xf numFmtId="1" fontId="32" fillId="0" borderId="1" xfId="4" applyNumberFormat="1" applyFont="1" applyFill="1" applyBorder="1" applyAlignment="1">
      <alignment horizontal="center" vertical="center"/>
    </xf>
    <xf numFmtId="1" fontId="23" fillId="0" borderId="1" xfId="4" applyNumberFormat="1" applyFont="1" applyFill="1" applyBorder="1" applyAlignment="1">
      <alignment horizontal="center" vertical="center"/>
    </xf>
    <xf numFmtId="1" fontId="7" fillId="0" borderId="1" xfId="4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 applyProtection="1">
      <alignment horizontal="center" vertical="center"/>
    </xf>
    <xf numFmtId="165" fontId="100" fillId="0" borderId="7" xfId="0" applyNumberFormat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center" vertical="center"/>
    </xf>
    <xf numFmtId="165" fontId="4" fillId="0" borderId="7" xfId="0" applyNumberFormat="1" applyFont="1" applyFill="1" applyBorder="1" applyAlignment="1" applyProtection="1">
      <alignment horizontal="center" vertical="center"/>
    </xf>
    <xf numFmtId="1" fontId="101" fillId="0" borderId="12" xfId="4" applyNumberFormat="1" applyFont="1" applyFill="1" applyBorder="1" applyAlignment="1">
      <alignment horizontal="center" vertical="center"/>
    </xf>
    <xf numFmtId="1" fontId="7" fillId="0" borderId="3" xfId="4" applyNumberFormat="1" applyFont="1" applyFill="1" applyBorder="1" applyAlignment="1">
      <alignment horizontal="center" vertical="center"/>
    </xf>
    <xf numFmtId="0" fontId="11" fillId="0" borderId="4" xfId="0" applyFont="1" applyBorder="1"/>
    <xf numFmtId="165" fontId="11" fillId="0" borderId="4" xfId="0" applyNumberFormat="1" applyFont="1" applyBorder="1"/>
    <xf numFmtId="0" fontId="73" fillId="0" borderId="68" xfId="38" applyFont="1" applyFill="1" applyBorder="1" applyAlignment="1">
      <alignment horizontal="center" vertical="center"/>
    </xf>
    <xf numFmtId="165" fontId="0" fillId="0" borderId="68" xfId="38" applyNumberFormat="1" applyFont="1" applyFill="1" applyBorder="1" applyAlignment="1">
      <alignment horizontal="center" vertical="center"/>
    </xf>
    <xf numFmtId="165" fontId="0" fillId="0" borderId="69" xfId="38" applyNumberFormat="1" applyFont="1" applyFill="1" applyBorder="1" applyAlignment="1">
      <alignment horizontal="center" vertical="center"/>
    </xf>
    <xf numFmtId="1" fontId="0" fillId="0" borderId="68" xfId="38" applyNumberFormat="1" applyFont="1" applyFill="1" applyBorder="1" applyAlignment="1">
      <alignment horizontal="center" vertical="center"/>
    </xf>
    <xf numFmtId="165" fontId="0" fillId="0" borderId="76" xfId="38" applyNumberFormat="1" applyFont="1" applyFill="1" applyBorder="1" applyAlignment="1">
      <alignment horizontal="center" vertical="center"/>
    </xf>
    <xf numFmtId="165" fontId="27" fillId="0" borderId="55" xfId="0" applyNumberFormat="1" applyFont="1" applyFill="1" applyBorder="1" applyAlignment="1" applyProtection="1">
      <alignment horizontal="center" vertical="center"/>
    </xf>
    <xf numFmtId="165" fontId="27" fillId="0" borderId="41" xfId="0" applyNumberFormat="1" applyFont="1" applyFill="1" applyBorder="1" applyAlignment="1" applyProtection="1">
      <alignment horizontal="center" vertical="center" wrapText="1"/>
    </xf>
    <xf numFmtId="165" fontId="27" fillId="0" borderId="42" xfId="0" applyNumberFormat="1" applyFont="1" applyFill="1" applyBorder="1" applyAlignment="1" applyProtection="1">
      <alignment horizontal="center" vertical="center" wrapText="1"/>
    </xf>
    <xf numFmtId="167" fontId="27" fillId="0" borderId="10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 wrapText="1"/>
    </xf>
    <xf numFmtId="165" fontId="103" fillId="0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0" fillId="0" borderId="68" xfId="38" applyFont="1" applyFill="1" applyBorder="1" applyAlignment="1">
      <alignment horizontal="left"/>
    </xf>
    <xf numFmtId="0" fontId="63" fillId="0" borderId="68" xfId="38" applyFont="1" applyFill="1" applyBorder="1" applyAlignment="1">
      <alignment horizontal="left"/>
    </xf>
    <xf numFmtId="165" fontId="70" fillId="0" borderId="68" xfId="38" applyNumberFormat="1" applyFont="1" applyFill="1" applyBorder="1" applyAlignment="1">
      <alignment horizontal="left"/>
    </xf>
    <xf numFmtId="166" fontId="0" fillId="0" borderId="4" xfId="0" applyNumberFormat="1" applyBorder="1" applyAlignment="1">
      <alignment horizontal="center" vertical="center"/>
    </xf>
    <xf numFmtId="165" fontId="63" fillId="0" borderId="63" xfId="1" applyNumberFormat="1" applyFont="1" applyFill="1" applyBorder="1" applyAlignment="1">
      <alignment horizontal="center" vertical="center"/>
    </xf>
    <xf numFmtId="1" fontId="63" fillId="0" borderId="63" xfId="1" applyNumberFormat="1" applyFont="1" applyFill="1" applyBorder="1" applyAlignment="1">
      <alignment horizontal="center" vertical="center"/>
    </xf>
    <xf numFmtId="0" fontId="108" fillId="0" borderId="63" xfId="1" applyNumberFormat="1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165" fontId="0" fillId="0" borderId="63" xfId="0" applyNumberFormat="1" applyFont="1" applyFill="1" applyBorder="1" applyAlignment="1">
      <alignment horizontal="center" vertical="center"/>
    </xf>
    <xf numFmtId="0" fontId="66" fillId="0" borderId="63" xfId="38" applyFont="1" applyFill="1" applyBorder="1" applyAlignment="1">
      <alignment horizontal="left" vertical="center" wrapText="1"/>
    </xf>
    <xf numFmtId="0" fontId="108" fillId="0" borderId="63" xfId="0" applyFont="1" applyFill="1" applyBorder="1" applyAlignment="1" applyProtection="1">
      <alignment horizontal="center" vertical="center"/>
      <protection locked="0"/>
    </xf>
    <xf numFmtId="0" fontId="45" fillId="0" borderId="4" xfId="0" applyFont="1" applyFill="1" applyBorder="1" applyAlignment="1" applyProtection="1">
      <alignment horizontal="center" vertical="center"/>
    </xf>
    <xf numFmtId="166" fontId="46" fillId="0" borderId="4" xfId="0" applyNumberFormat="1" applyFont="1" applyBorder="1" applyAlignment="1">
      <alignment vertical="center" wrapText="1"/>
    </xf>
    <xf numFmtId="166" fontId="11" fillId="0" borderId="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5" fontId="27" fillId="0" borderId="0" xfId="0" applyNumberFormat="1" applyFont="1" applyFill="1" applyBorder="1" applyAlignment="1" applyProtection="1">
      <alignment horizontal="center" vertical="center"/>
    </xf>
    <xf numFmtId="166" fontId="0" fillId="0" borderId="4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/>
    </xf>
    <xf numFmtId="165" fontId="7" fillId="11" borderId="10" xfId="0" applyNumberFormat="1" applyFont="1" applyFill="1" applyBorder="1" applyAlignment="1">
      <alignment horizontal="center" vertical="center"/>
    </xf>
    <xf numFmtId="165" fontId="7" fillId="12" borderId="4" xfId="0" applyNumberFormat="1" applyFont="1" applyFill="1" applyBorder="1" applyAlignment="1">
      <alignment horizontal="center" vertical="center"/>
    </xf>
    <xf numFmtId="165" fontId="7" fillId="12" borderId="10" xfId="0" applyNumberFormat="1" applyFont="1" applyFill="1" applyBorder="1" applyAlignment="1">
      <alignment horizontal="center" vertical="center"/>
    </xf>
    <xf numFmtId="165" fontId="11" fillId="13" borderId="4" xfId="2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4" fillId="11" borderId="4" xfId="0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/>
    </xf>
    <xf numFmtId="165" fontId="0" fillId="0" borderId="4" xfId="0" applyNumberFormat="1" applyFont="1" applyBorder="1" applyAlignment="1">
      <alignment horizontal="center" vertical="center"/>
    </xf>
    <xf numFmtId="165" fontId="100" fillId="4" borderId="11" xfId="0" applyNumberFormat="1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left" vertical="center"/>
    </xf>
    <xf numFmtId="0" fontId="109" fillId="5" borderId="48" xfId="0" applyFont="1" applyFill="1" applyBorder="1" applyAlignment="1" applyProtection="1">
      <alignment horizontal="center" vertical="center"/>
    </xf>
    <xf numFmtId="0" fontId="109" fillId="5" borderId="49" xfId="0" applyFont="1" applyFill="1" applyBorder="1" applyAlignment="1" applyProtection="1">
      <alignment horizontal="center" vertical="center"/>
    </xf>
    <xf numFmtId="165" fontId="100" fillId="6" borderId="1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8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166" fontId="110" fillId="23" borderId="1" xfId="1" applyNumberFormat="1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left" vertical="center"/>
    </xf>
    <xf numFmtId="1" fontId="12" fillId="0" borderId="41" xfId="4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43" fillId="5" borderId="4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7" fontId="6" fillId="5" borderId="10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44" fillId="2" borderId="4" xfId="0" applyFont="1" applyFill="1" applyBorder="1" applyAlignment="1" applyProtection="1">
      <alignment horizontal="center" vertical="center" textRotation="90" wrapText="1"/>
    </xf>
    <xf numFmtId="0" fontId="43" fillId="2" borderId="4" xfId="0" applyFont="1" applyFill="1" applyBorder="1" applyAlignment="1" applyProtection="1">
      <alignment horizontal="center" vertical="center" wrapText="1"/>
    </xf>
    <xf numFmtId="0" fontId="43" fillId="5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</xf>
    <xf numFmtId="1" fontId="12" fillId="0" borderId="4" xfId="4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/>
    </xf>
    <xf numFmtId="0" fontId="73" fillId="27" borderId="4" xfId="38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164" fontId="9" fillId="4" borderId="4" xfId="3" applyFont="1" applyFill="1" applyBorder="1" applyAlignment="1">
      <alignment horizontal="center" vertical="center" textRotation="90" wrapText="1"/>
    </xf>
    <xf numFmtId="164" fontId="9" fillId="0" borderId="4" xfId="3" applyFont="1" applyBorder="1" applyAlignment="1">
      <alignment horizontal="center" vertical="center" textRotation="90" wrapText="1"/>
    </xf>
    <xf numFmtId="0" fontId="11" fillId="0" borderId="7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6" xfId="0" applyBorder="1" applyAlignment="1">
      <alignment wrapText="1"/>
    </xf>
    <xf numFmtId="0" fontId="15" fillId="0" borderId="4" xfId="0" applyFont="1" applyFill="1" applyBorder="1" applyAlignment="1" applyProtection="1">
      <alignment horizontal="right" vertical="center" wrapText="1"/>
    </xf>
    <xf numFmtId="0" fontId="98" fillId="0" borderId="4" xfId="0" applyFont="1" applyBorder="1" applyAlignment="1">
      <alignment horizontal="right" vertical="center" wrapText="1"/>
    </xf>
    <xf numFmtId="0" fontId="6" fillId="9" borderId="3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right" vertical="center"/>
    </xf>
    <xf numFmtId="0" fontId="18" fillId="0" borderId="21" xfId="0" applyFont="1" applyFill="1" applyBorder="1" applyAlignment="1" applyProtection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right" vertical="center"/>
    </xf>
    <xf numFmtId="0" fontId="2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5" fillId="0" borderId="4" xfId="0" applyFont="1" applyFill="1" applyBorder="1" applyAlignment="1" applyProtection="1">
      <alignment horizontal="right" vertical="center" wrapText="1"/>
    </xf>
    <xf numFmtId="0" fontId="28" fillId="0" borderId="4" xfId="0" applyFont="1" applyBorder="1" applyAlignment="1">
      <alignment horizontal="right" vertical="center" wrapText="1"/>
    </xf>
    <xf numFmtId="0" fontId="25" fillId="0" borderId="0" xfId="0" applyFont="1" applyFill="1" applyBorder="1" applyAlignment="1" applyProtection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33" fillId="1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3" fillId="0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4" fillId="0" borderId="15" xfId="0" applyFont="1" applyFill="1" applyBorder="1" applyAlignment="1" applyProtection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48" fillId="23" borderId="1" xfId="0" applyFont="1" applyFill="1" applyBorder="1" applyAlignment="1" applyProtection="1">
      <alignment horizontal="center" vertical="center" wrapText="1"/>
    </xf>
    <xf numFmtId="0" fontId="4" fillId="23" borderId="34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4" fillId="0" borderId="45" xfId="0" applyFont="1" applyFill="1" applyBorder="1" applyAlignment="1" applyProtection="1">
      <alignment horizontal="right" vertical="center" wrapText="1"/>
    </xf>
    <xf numFmtId="0" fontId="4" fillId="0" borderId="46" xfId="0" applyFont="1" applyFill="1" applyBorder="1" applyAlignment="1" applyProtection="1">
      <alignment horizontal="right" vertical="center" wrapText="1"/>
    </xf>
    <xf numFmtId="0" fontId="17" fillId="0" borderId="57" xfId="0" applyFont="1" applyFill="1" applyBorder="1" applyAlignment="1" applyProtection="1">
      <alignment horizontal="right" vertical="center" wrapText="1"/>
    </xf>
    <xf numFmtId="0" fontId="4" fillId="0" borderId="58" xfId="0" applyFont="1" applyFill="1" applyBorder="1" applyAlignment="1" applyProtection="1">
      <alignment horizontal="right" vertical="center" wrapText="1"/>
    </xf>
    <xf numFmtId="0" fontId="4" fillId="0" borderId="59" xfId="0" applyFont="1" applyFill="1" applyBorder="1" applyAlignment="1" applyProtection="1">
      <alignment horizontal="right" vertical="center" wrapText="1"/>
    </xf>
    <xf numFmtId="0" fontId="27" fillId="0" borderId="4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42" fillId="2" borderId="32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106" fillId="0" borderId="60" xfId="0" applyNumberFormat="1" applyFont="1" applyFill="1" applyBorder="1" applyAlignment="1" applyProtection="1">
      <alignment horizontal="left" vertical="center" wrapText="1"/>
    </xf>
    <xf numFmtId="0" fontId="107" fillId="0" borderId="54" xfId="0" applyFont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vertical="center" wrapText="1"/>
    </xf>
    <xf numFmtId="0" fontId="54" fillId="0" borderId="21" xfId="0" applyFont="1" applyFill="1" applyBorder="1" applyAlignment="1" applyProtection="1">
      <alignment horizontal="right" vertical="center" wrapText="1"/>
    </xf>
    <xf numFmtId="0" fontId="54" fillId="0" borderId="6" xfId="0" applyFont="1" applyFill="1" applyBorder="1" applyAlignment="1" applyProtection="1">
      <alignment horizontal="right" vertical="center" wrapText="1"/>
    </xf>
    <xf numFmtId="0" fontId="55" fillId="24" borderId="1" xfId="0" applyFont="1" applyFill="1" applyBorder="1" applyAlignment="1" applyProtection="1">
      <alignment horizontal="center" vertical="center" wrapText="1"/>
    </xf>
    <xf numFmtId="0" fontId="57" fillId="0" borderId="15" xfId="0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 applyProtection="1">
      <alignment horizontal="right" vertical="center" wrapText="1"/>
    </xf>
    <xf numFmtId="0" fontId="18" fillId="0" borderId="6" xfId="0" applyFont="1" applyFill="1" applyBorder="1" applyAlignment="1" applyProtection="1">
      <alignment horizontal="right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vertical="center" wrapText="1"/>
    </xf>
    <xf numFmtId="0" fontId="0" fillId="0" borderId="77" xfId="0" applyBorder="1" applyAlignment="1">
      <alignment vertical="center" wrapText="1"/>
    </xf>
    <xf numFmtId="0" fontId="59" fillId="0" borderId="41" xfId="0" applyFont="1" applyFill="1" applyBorder="1" applyAlignment="1" applyProtection="1">
      <alignment horizontal="right" vertical="center" wrapText="1"/>
    </xf>
    <xf numFmtId="0" fontId="27" fillId="0" borderId="41" xfId="0" applyFont="1" applyFill="1" applyBorder="1" applyAlignment="1" applyProtection="1">
      <alignment horizontal="right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167" fontId="104" fillId="0" borderId="53" xfId="0" applyNumberFormat="1" applyFont="1" applyFill="1" applyBorder="1" applyAlignment="1" applyProtection="1">
      <alignment horizontal="left" wrapText="1"/>
    </xf>
    <xf numFmtId="0" fontId="105" fillId="0" borderId="54" xfId="0" applyFont="1" applyBorder="1" applyAlignment="1">
      <alignment horizontal="left" wrapText="1"/>
    </xf>
    <xf numFmtId="0" fontId="55" fillId="25" borderId="8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right" vertical="center" wrapText="1"/>
    </xf>
    <xf numFmtId="0" fontId="59" fillId="0" borderId="4" xfId="0" applyFont="1" applyFill="1" applyBorder="1" applyAlignment="1" applyProtection="1">
      <alignment horizontal="right" vertical="center" wrapText="1"/>
    </xf>
    <xf numFmtId="0" fontId="64" fillId="0" borderId="0" xfId="38" applyFont="1" applyFill="1" applyAlignment="1">
      <alignment horizontal="center" vertical="center" wrapText="1"/>
    </xf>
    <xf numFmtId="0" fontId="66" fillId="0" borderId="0" xfId="38" applyFont="1" applyFill="1" applyAlignment="1">
      <alignment horizontal="left" vertical="center"/>
    </xf>
    <xf numFmtId="0" fontId="67" fillId="0" borderId="61" xfId="38" applyFont="1" applyFill="1" applyBorder="1" applyAlignment="1">
      <alignment horizontal="center" vertical="center" wrapText="1"/>
    </xf>
    <xf numFmtId="0" fontId="88" fillId="27" borderId="62" xfId="0" applyFont="1" applyFill="1" applyBorder="1" applyAlignment="1" applyProtection="1">
      <alignment horizontal="center" vertical="center" wrapText="1"/>
    </xf>
    <xf numFmtId="0" fontId="67" fillId="0" borderId="63" xfId="38" applyFont="1" applyFill="1" applyBorder="1" applyAlignment="1">
      <alignment horizontal="center" vertical="center" wrapText="1"/>
    </xf>
    <xf numFmtId="0" fontId="67" fillId="0" borderId="63" xfId="38" applyFont="1" applyFill="1" applyBorder="1" applyAlignment="1">
      <alignment horizontal="center" vertical="center"/>
    </xf>
    <xf numFmtId="0" fontId="68" fillId="0" borderId="63" xfId="38" applyFont="1" applyFill="1" applyBorder="1" applyAlignment="1">
      <alignment horizontal="center" vertical="center" wrapText="1"/>
    </xf>
    <xf numFmtId="0" fontId="70" fillId="27" borderId="63" xfId="38" applyFont="1" applyFill="1" applyBorder="1" applyAlignment="1">
      <alignment horizontal="center" vertical="center" wrapText="1"/>
    </xf>
    <xf numFmtId="0" fontId="71" fillId="0" borderId="63" xfId="38" applyFont="1" applyFill="1" applyBorder="1" applyAlignment="1">
      <alignment horizontal="center" vertical="center" wrapText="1"/>
    </xf>
    <xf numFmtId="0" fontId="72" fillId="27" borderId="63" xfId="38" applyFont="1" applyFill="1" applyBorder="1" applyAlignment="1">
      <alignment horizontal="center" vertical="center" wrapText="1"/>
    </xf>
    <xf numFmtId="0" fontId="70" fillId="27" borderId="63" xfId="38" applyFont="1" applyFill="1" applyBorder="1" applyAlignment="1">
      <alignment horizontal="center" vertical="center"/>
    </xf>
    <xf numFmtId="0" fontId="70" fillId="0" borderId="63" xfId="38" applyFont="1" applyFill="1" applyBorder="1" applyAlignment="1">
      <alignment horizontal="center" vertical="center" wrapText="1"/>
    </xf>
    <xf numFmtId="166" fontId="83" fillId="0" borderId="63" xfId="40" applyNumberFormat="1" applyFont="1" applyFill="1" applyBorder="1" applyAlignment="1">
      <alignment horizontal="center" vertical="center" wrapText="1"/>
    </xf>
    <xf numFmtId="0" fontId="74" fillId="0" borderId="63" xfId="38" applyFont="1" applyFill="1" applyBorder="1" applyAlignment="1">
      <alignment horizontal="center" vertical="center" wrapText="1"/>
    </xf>
    <xf numFmtId="0" fontId="80" fillId="27" borderId="63" xfId="39" applyFont="1" applyFill="1" applyBorder="1" applyAlignment="1">
      <alignment horizontal="center" vertical="center" wrapText="1"/>
    </xf>
    <xf numFmtId="9" fontId="81" fillId="27" borderId="63" xfId="39" applyNumberFormat="1" applyFont="1" applyFill="1" applyBorder="1" applyAlignment="1">
      <alignment horizontal="center" vertical="center" wrapText="1"/>
    </xf>
    <xf numFmtId="166" fontId="84" fillId="0" borderId="63" xfId="40" applyNumberFormat="1" applyFont="1" applyFill="1" applyBorder="1" applyAlignment="1">
      <alignment horizontal="center" vertical="center" wrapText="1"/>
    </xf>
    <xf numFmtId="0" fontId="0" fillId="0" borderId="64" xfId="38" applyFont="1" applyFill="1" applyBorder="1" applyAlignment="1">
      <alignment horizontal="right" vertical="center" wrapText="1"/>
    </xf>
    <xf numFmtId="0" fontId="0" fillId="0" borderId="71" xfId="38" applyFont="1" applyFill="1" applyBorder="1" applyAlignment="1">
      <alignment horizontal="right" vertical="center" wrapText="1"/>
    </xf>
    <xf numFmtId="0" fontId="0" fillId="0" borderId="64" xfId="38" applyFont="1" applyFill="1" applyBorder="1" applyAlignment="1">
      <alignment horizontal="right" vertical="center"/>
    </xf>
    <xf numFmtId="0" fontId="0" fillId="0" borderId="71" xfId="38" applyFont="1" applyFill="1" applyBorder="1" applyAlignment="1">
      <alignment horizontal="right" vertical="center"/>
    </xf>
    <xf numFmtId="0" fontId="74" fillId="0" borderId="64" xfId="38" applyFon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66" fillId="0" borderId="0" xfId="38" applyFont="1" applyFill="1" applyAlignment="1">
      <alignment horizontal="left"/>
    </xf>
    <xf numFmtId="0" fontId="88" fillId="0" borderId="72" xfId="0" applyFont="1" applyFill="1" applyBorder="1" applyAlignment="1">
      <alignment horizontal="center" vertical="center" wrapText="1"/>
    </xf>
    <xf numFmtId="0" fontId="67" fillId="0" borderId="73" xfId="38" applyFont="1" applyFill="1" applyBorder="1" applyAlignment="1">
      <alignment horizontal="center" vertical="center" wrapText="1"/>
    </xf>
    <xf numFmtId="0" fontId="70" fillId="27" borderId="73" xfId="38" applyFont="1" applyFill="1" applyBorder="1" applyAlignment="1">
      <alignment horizontal="center" vertical="center" wrapText="1"/>
    </xf>
    <xf numFmtId="166" fontId="95" fillId="0" borderId="63" xfId="0" applyNumberFormat="1" applyFont="1" applyFill="1" applyBorder="1" applyAlignment="1">
      <alignment horizontal="center" vertical="center"/>
    </xf>
    <xf numFmtId="0" fontId="70" fillId="12" borderId="63" xfId="38" applyFont="1" applyFill="1" applyBorder="1" applyAlignment="1">
      <alignment horizontal="center" vertical="center" wrapText="1"/>
    </xf>
    <xf numFmtId="0" fontId="66" fillId="0" borderId="63" xfId="38" applyFont="1" applyFill="1" applyBorder="1" applyAlignment="1">
      <alignment horizontal="right" vertical="center" wrapText="1"/>
    </xf>
    <xf numFmtId="0" fontId="66" fillId="0" borderId="64" xfId="38" applyFont="1" applyFill="1" applyBorder="1" applyAlignment="1">
      <alignment horizontal="right" vertical="center" wrapText="1"/>
    </xf>
    <xf numFmtId="0" fontId="0" fillId="0" borderId="71" xfId="0" applyFont="1" applyBorder="1" applyAlignment="1">
      <alignment horizontal="right" vertical="center" wrapText="1"/>
    </xf>
    <xf numFmtId="0" fontId="96" fillId="0" borderId="64" xfId="38" applyFont="1" applyFill="1" applyBorder="1" applyAlignment="1">
      <alignment horizontal="right" vertical="center" wrapText="1"/>
    </xf>
    <xf numFmtId="0" fontId="0" fillId="0" borderId="71" xfId="0" applyFont="1" applyBorder="1" applyAlignment="1">
      <alignment horizontal="right" vertical="center"/>
    </xf>
    <xf numFmtId="0" fontId="93" fillId="0" borderId="63" xfId="0" applyFont="1" applyFill="1" applyBorder="1" applyAlignment="1" applyProtection="1">
      <alignment horizontal="center" vertical="center" wrapText="1"/>
    </xf>
    <xf numFmtId="9" fontId="94" fillId="0" borderId="63" xfId="0" applyNumberFormat="1" applyFont="1" applyFill="1" applyBorder="1" applyAlignment="1" applyProtection="1">
      <alignment horizontal="center" vertical="center"/>
    </xf>
    <xf numFmtId="0" fontId="76" fillId="0" borderId="63" xfId="38" applyFont="1" applyFill="1" applyBorder="1" applyAlignment="1">
      <alignment horizontal="right" vertical="center" wrapText="1"/>
    </xf>
    <xf numFmtId="0" fontId="76" fillId="0" borderId="68" xfId="38" applyFont="1" applyFill="1" applyBorder="1" applyAlignment="1">
      <alignment horizontal="right" vertical="center" wrapText="1"/>
    </xf>
    <xf numFmtId="0" fontId="70" fillId="0" borderId="4" xfId="38" applyFont="1" applyFill="1" applyBorder="1" applyAlignment="1">
      <alignment horizontal="center" vertical="center" wrapText="1"/>
    </xf>
    <xf numFmtId="0" fontId="111" fillId="28" borderId="63" xfId="38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165" fontId="112" fillId="0" borderId="1" xfId="0" applyNumberFormat="1" applyFont="1" applyFill="1" applyBorder="1" applyAlignment="1">
      <alignment horizontal="center" vertical="center"/>
    </xf>
    <xf numFmtId="165" fontId="113" fillId="0" borderId="1" xfId="0" applyNumberFormat="1" applyFont="1" applyFill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165" fontId="114" fillId="28" borderId="63" xfId="38" applyNumberFormat="1" applyFont="1" applyFill="1" applyBorder="1" applyAlignment="1">
      <alignment horizontal="center" vertical="center"/>
    </xf>
    <xf numFmtId="0" fontId="115" fillId="28" borderId="4" xfId="0" applyFont="1" applyFill="1" applyBorder="1" applyAlignment="1">
      <alignment horizontal="center" vertical="center"/>
    </xf>
    <xf numFmtId="165" fontId="114" fillId="28" borderId="67" xfId="38" applyNumberFormat="1" applyFont="1" applyFill="1" applyBorder="1" applyAlignment="1">
      <alignment horizontal="center" vertical="center"/>
    </xf>
    <xf numFmtId="165" fontId="114" fillId="28" borderId="65" xfId="38" applyNumberFormat="1" applyFont="1" applyFill="1" applyBorder="1" applyAlignment="1">
      <alignment horizontal="center" vertical="center"/>
    </xf>
    <xf numFmtId="0" fontId="116" fillId="28" borderId="63" xfId="38" applyFont="1" applyFill="1" applyBorder="1" applyAlignment="1">
      <alignment horizontal="center" vertical="center"/>
    </xf>
    <xf numFmtId="165" fontId="114" fillId="28" borderId="64" xfId="38" applyNumberFormat="1" applyFont="1" applyFill="1" applyBorder="1" applyAlignment="1">
      <alignment horizontal="center" vertical="center"/>
    </xf>
    <xf numFmtId="0" fontId="117" fillId="28" borderId="63" xfId="38" applyFont="1" applyFill="1" applyBorder="1" applyAlignment="1">
      <alignment horizontal="center" vertical="center"/>
    </xf>
  </cellXfs>
  <cellStyles count="41">
    <cellStyle name="20% — акцент1" xfId="6"/>
    <cellStyle name="20% — акцент2" xfId="7"/>
    <cellStyle name="20% — акцент3" xfId="8"/>
    <cellStyle name="20% — акцент4" xfId="9"/>
    <cellStyle name="20% — акцент5" xfId="10"/>
    <cellStyle name="20% — акцент6" xfId="11"/>
    <cellStyle name="40% — акцент1" xfId="12"/>
    <cellStyle name="40% — акцент2" xfId="13"/>
    <cellStyle name="40% — акцент3" xfId="14"/>
    <cellStyle name="40% — акцент4" xfId="15"/>
    <cellStyle name="40% — акцент5" xfId="16"/>
    <cellStyle name="40% — акцент6" xfId="17"/>
    <cellStyle name="60% — акцент1" xfId="18"/>
    <cellStyle name="60% — акцент2" xfId="19"/>
    <cellStyle name="60% — акцент3" xfId="20"/>
    <cellStyle name="60% — акцент4" xfId="21"/>
    <cellStyle name="60% — акцент5" xfId="22"/>
    <cellStyle name="60% — акцент6" xfId="23"/>
    <cellStyle name="Excel_BuiltIn_Percent" xfId="40"/>
    <cellStyle name="normal" xfId="24"/>
    <cellStyle name="Обычный" xfId="0" builtinId="0"/>
    <cellStyle name="Обычный 2" xfId="25"/>
    <cellStyle name="Обычный 2 2" xfId="26"/>
    <cellStyle name="Обычный 2 3" xfId="27"/>
    <cellStyle name="Обычный 2 4" xfId="28"/>
    <cellStyle name="Обычный 3" xfId="29"/>
    <cellStyle name="Обычный 3 2" xfId="30"/>
    <cellStyle name="Обычный 4" xfId="31"/>
    <cellStyle name="Обычный 4 2" xfId="32"/>
    <cellStyle name="Обычный 5" xfId="2"/>
    <cellStyle name="Обычный 6" xfId="33"/>
    <cellStyle name="Обычный_Смер. по классам бол." xfId="37"/>
    <cellStyle name="Обычный_Смертность от травм всего населения за 9 месяцев 2008 г. (version 1)" xfId="38"/>
    <cellStyle name="Обычный_Структура смертности по основным причинам за  2009 г." xfId="39"/>
    <cellStyle name="Обычный_янв" xfId="34"/>
    <cellStyle name="Обычный_янв 2" xfId="4"/>
    <cellStyle name="Обычный_янв_1" xfId="35"/>
    <cellStyle name="Процентный" xfId="1" builtinId="5"/>
    <cellStyle name="Процентный 3" xfId="5"/>
    <cellStyle name="ТЕКСТ" xfId="3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89;&#1090;&#1077;-&#1077;%20&#1076;&#1074;&#1080;-&#1077;-16&#1075;/&#1044;&#1077;&#1084;&#1086;&#1075;&#1088;&#1072;&#1092;&#1080;&#1103;%20-2016/&#1044;&#1077;&#1084;&#1086;&#1075;&#1088;&#1072;&#1092;&#1080;&#1103;%202016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89;&#1090;&#1077;-&#1077;%20&#1076;&#1074;&#1080;-&#1077;-16&#1075;/&#1044;&#1077;&#1084;&#1086;&#1075;&#1088;&#1072;&#1092;&#1080;&#1103;%20-2016/&#1087;&#1086;%20&#1082;&#1083;&#1072;&#1089;&#1089;&#1072;&#1084;%20&#1073;&#1086;&#1083;&#1077;&#1079;%20-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, род-ь(не вводить!) (15г)"/>
      <sheetName val="срав 2014г ЗАГС"/>
      <sheetName val="ум, род-ь(не вводить!)(16г )"/>
      <sheetName val="янв  (за дек -15)"/>
      <sheetName val="янв не поль "/>
      <sheetName val="янв"/>
      <sheetName val="февр"/>
      <sheetName val="за 2 мес"/>
      <sheetName val="мар"/>
      <sheetName val="1 квар"/>
      <sheetName val="ум,"/>
      <sheetName val="1 квар (2012-2015)"/>
      <sheetName val="апр"/>
      <sheetName val="4 мес"/>
      <sheetName val="маЙ"/>
      <sheetName val="5 мес"/>
      <sheetName val="Лист7"/>
      <sheetName val="июн"/>
      <sheetName val="I полуг (08.08.)"/>
      <sheetName val="I полуг"/>
      <sheetName val="I полуг (КМН)"/>
      <sheetName val="I полуг (15-16)"/>
      <sheetName val="срав 1 пг 15"/>
      <sheetName val="июл"/>
      <sheetName val="7 мес (16)"/>
      <sheetName val="7 мес (КМН-1)"/>
      <sheetName val="авг"/>
      <sheetName val="8 мес"/>
      <sheetName val="сен"/>
      <sheetName val="9м -16г"/>
      <sheetName val="сен введено мед чсвид о смерти"/>
      <sheetName val="9м -16г (КМН)"/>
      <sheetName val="окт"/>
      <sheetName val="10 мес"/>
      <sheetName val="КМН"/>
      <sheetName val="ноя"/>
      <sheetName val="для СЭС"/>
      <sheetName val="11 мес-16"/>
      <sheetName val="КМН-11мес"/>
      <sheetName val="дек"/>
      <sheetName val="12 мес-16"/>
      <sheetName val="13-ферт"/>
      <sheetName val="перин сме"/>
      <sheetName val="Сумм коэф рожд"/>
      <sheetName val="Лист1"/>
      <sheetName val="Лист2"/>
      <sheetName val="Лист3"/>
      <sheetName val="Лист4"/>
      <sheetName val="Лист5"/>
      <sheetName val="Лист6"/>
      <sheetName val="Лист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7">
          <cell r="D7">
            <v>413</v>
          </cell>
          <cell r="W7">
            <v>1</v>
          </cell>
        </row>
        <row r="8">
          <cell r="W8">
            <v>1</v>
          </cell>
        </row>
        <row r="9">
          <cell r="W9">
            <v>0</v>
          </cell>
        </row>
        <row r="10">
          <cell r="D10">
            <v>219</v>
          </cell>
          <cell r="W10">
            <v>0</v>
          </cell>
        </row>
        <row r="11">
          <cell r="W11">
            <v>0</v>
          </cell>
        </row>
        <row r="12">
          <cell r="W12">
            <v>3</v>
          </cell>
        </row>
        <row r="13">
          <cell r="W13">
            <v>0</v>
          </cell>
        </row>
        <row r="14">
          <cell r="W14">
            <v>0</v>
          </cell>
        </row>
        <row r="15">
          <cell r="W15">
            <v>2</v>
          </cell>
        </row>
        <row r="16">
          <cell r="W16">
            <v>1</v>
          </cell>
        </row>
        <row r="17">
          <cell r="W17">
            <v>8</v>
          </cell>
        </row>
        <row r="18">
          <cell r="W18">
            <v>2</v>
          </cell>
        </row>
        <row r="19">
          <cell r="W19">
            <v>10</v>
          </cell>
        </row>
      </sheetData>
      <sheetData sheetId="38" refreshError="1"/>
      <sheetData sheetId="39" refreshError="1">
        <row r="7">
          <cell r="D7">
            <v>31</v>
          </cell>
        </row>
        <row r="10">
          <cell r="D10">
            <v>19</v>
          </cell>
        </row>
        <row r="17">
          <cell r="W17">
            <v>0</v>
          </cell>
        </row>
        <row r="18">
          <cell r="W18">
            <v>1</v>
          </cell>
        </row>
        <row r="19">
          <cell r="W19">
            <v>1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янв -16 за дек-15г"/>
      <sheetName val="БСК"/>
      <sheetName val="БОД"/>
      <sheetName val="инф"/>
      <sheetName val="янв (26.05.) "/>
      <sheetName val="янв (исправ с зак диаг)"/>
      <sheetName val="янв (2)"/>
      <sheetName val="февр"/>
      <sheetName val="2 мес-16"/>
      <sheetName val="2 мес-16 (рай)"/>
      <sheetName val="март"/>
      <sheetName val="март (2)"/>
      <sheetName val="1 кв"/>
      <sheetName val="1 кв (2)"/>
      <sheetName val="срав 1 кв15,14"/>
      <sheetName val="R 00-99"/>
      <sheetName val="АПР"/>
      <sheetName val="4 мес "/>
      <sheetName val="4  (1)"/>
      <sheetName val="май"/>
      <sheetName val="за 5 м"/>
      <sheetName val="за 5 м-2"/>
      <sheetName val="июнь (2)"/>
      <sheetName val="июнь"/>
      <sheetName val="за 6 м "/>
      <sheetName val="за 6 м (2)"/>
      <sheetName val="R-15г,"/>
      <sheetName val="июль"/>
      <sheetName val="7 мес "/>
      <sheetName val="7 мес (2)"/>
      <sheetName val="август"/>
      <sheetName val="8 мес"/>
      <sheetName val="8 (2)"/>
      <sheetName val="сен"/>
      <sheetName val="9 мес"/>
      <sheetName val="9 мес (2)"/>
      <sheetName val="9 мес (КМН)"/>
      <sheetName val="окт"/>
      <sheetName val="10 мес"/>
      <sheetName val="10м-2"/>
      <sheetName val="ноя"/>
      <sheetName val="ноя (мои данные)"/>
      <sheetName val="11м"/>
      <sheetName val="11м (2)"/>
      <sheetName val="декаб"/>
      <sheetName val="2016 -по нозол"/>
      <sheetName val="2016(2)"/>
      <sheetName val="2015 (мои)"/>
      <sheetName val="2015 (мои) (2)"/>
      <sheetName val="янв-тр"/>
      <sheetName val="янв-тр (2)"/>
      <sheetName val="фев-тр "/>
      <sheetName val="тр-за 2 мес"/>
      <sheetName val="тр-за 2 мес (рай)"/>
      <sheetName val="март-тр "/>
      <sheetName val="тр1 кв"/>
      <sheetName val="класс бол -тр1 кв "/>
      <sheetName val="4 мес"/>
      <sheetName val="4 мес (2)"/>
      <sheetName val="5 мес"/>
      <sheetName val="5 мес (2)"/>
      <sheetName val="тр 1 п"/>
      <sheetName val="тр 1 п (2)"/>
      <sheetName val="тр 7_мес"/>
      <sheetName val="тр 7_мес (2)"/>
      <sheetName val="8м "/>
      <sheetName val="тр 8 мес (2)"/>
      <sheetName val="тр-9 мес"/>
      <sheetName val="тр-9 мес (2)"/>
      <sheetName val="10м (труд) 16"/>
      <sheetName val="10м (труд) 16 (2)"/>
      <sheetName val="11м (труд)"/>
      <sheetName val="11м (труд) (2)"/>
      <sheetName val="2016тру"/>
      <sheetName val="2016тру (2)"/>
      <sheetName val="R"/>
      <sheetName val="НИЗ"/>
      <sheetName val="Данные Ростата-15"/>
      <sheetName val="Лист2"/>
      <sheetName val="Лист1"/>
      <sheetName val="Лист3"/>
      <sheetName val="Лист4"/>
      <sheetName val="Лист5"/>
      <sheetName val="Лист6"/>
      <sheetName val="2016,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5">
          <cell r="E15">
            <v>2</v>
          </cell>
          <cell r="G15">
            <v>0</v>
          </cell>
          <cell r="H15">
            <v>3</v>
          </cell>
          <cell r="I15">
            <v>0</v>
          </cell>
          <cell r="J15">
            <v>3</v>
          </cell>
          <cell r="N15">
            <v>0</v>
          </cell>
          <cell r="O15">
            <v>0</v>
          </cell>
          <cell r="P15">
            <v>2</v>
          </cell>
          <cell r="Q15">
            <v>0</v>
          </cell>
          <cell r="S15">
            <v>0</v>
          </cell>
          <cell r="T15">
            <v>6</v>
          </cell>
          <cell r="V15">
            <v>0</v>
          </cell>
        </row>
      </sheetData>
      <sheetData sheetId="43" refreshError="1"/>
      <sheetData sheetId="44" refreshError="1"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V14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showZeros="0" zoomScale="86" zoomScaleNormal="86" zoomScaleSheetLayoutView="100" workbookViewId="0">
      <pane xSplit="13" ySplit="6" topLeftCell="N7" activePane="bottomRight" state="frozen"/>
      <selection pane="topRight" activeCell="N1" sqref="N1"/>
      <selection pane="bottomLeft" activeCell="A7" sqref="A7"/>
      <selection pane="bottomRight" activeCell="K29" sqref="K29"/>
    </sheetView>
  </sheetViews>
  <sheetFormatPr defaultRowHeight="12.75"/>
  <cols>
    <col min="1" max="1" width="3.5703125" customWidth="1"/>
    <col min="2" max="2" width="17.7109375" customWidth="1"/>
    <col min="3" max="3" width="10.28515625" customWidth="1"/>
    <col min="4" max="4" width="8.42578125" customWidth="1"/>
    <col min="5" max="5" width="7" customWidth="1"/>
    <col min="6" max="6" width="6.28515625" customWidth="1"/>
    <col min="7" max="7" width="5.85546875" customWidth="1"/>
    <col min="8" max="8" width="6.42578125" customWidth="1"/>
    <col min="9" max="9" width="7" customWidth="1"/>
    <col min="10" max="10" width="8.140625" customWidth="1"/>
    <col min="11" max="11" width="8.42578125" customWidth="1"/>
    <col min="12" max="12" width="7.28515625" customWidth="1"/>
    <col min="13" max="13" width="6.7109375" customWidth="1"/>
    <col min="14" max="14" width="11" customWidth="1"/>
    <col min="15" max="15" width="8.28515625" customWidth="1"/>
    <col min="16" max="16" width="8.5703125" customWidth="1"/>
    <col min="17" max="17" width="7.42578125" customWidth="1"/>
    <col min="18" max="18" width="7.7109375" customWidth="1"/>
    <col min="19" max="19" width="8" customWidth="1"/>
    <col min="20" max="20" width="9.5703125" customWidth="1"/>
    <col min="21" max="21" width="5.7109375" customWidth="1"/>
    <col min="22" max="22" width="8.42578125" customWidth="1"/>
    <col min="23" max="23" width="7" customWidth="1"/>
    <col min="24" max="24" width="8.42578125" customWidth="1"/>
    <col min="25" max="25" width="8.28515625" customWidth="1"/>
    <col min="26" max="26" width="8.7109375" customWidth="1"/>
    <col min="27" max="27" width="7.5703125" customWidth="1"/>
    <col min="28" max="28" width="9.5703125" bestFit="1" customWidth="1"/>
  </cols>
  <sheetData>
    <row r="1" spans="1:28" ht="37.9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</row>
    <row r="2" spans="1:28" ht="28.5" customHeight="1">
      <c r="A2" s="358" t="s">
        <v>181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</row>
    <row r="3" spans="1:28" ht="35.25" customHeight="1" thickBot="1">
      <c r="A3" s="1"/>
      <c r="B3" s="2" t="s">
        <v>197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8" ht="28.9" customHeight="1" thickBot="1">
      <c r="A4" s="359" t="s">
        <v>1</v>
      </c>
      <c r="B4" s="359" t="s">
        <v>2</v>
      </c>
      <c r="C4" s="360" t="s">
        <v>198</v>
      </c>
      <c r="D4" s="361" t="s">
        <v>3</v>
      </c>
      <c r="E4" s="362" t="s">
        <v>4</v>
      </c>
      <c r="F4" s="362"/>
      <c r="G4" s="362"/>
      <c r="H4" s="362"/>
      <c r="I4" s="362"/>
      <c r="J4" s="362"/>
      <c r="K4" s="362"/>
      <c r="L4" s="362"/>
      <c r="M4" s="362"/>
      <c r="N4" s="363" t="s">
        <v>5</v>
      </c>
      <c r="O4" s="363" t="s">
        <v>6</v>
      </c>
      <c r="P4" s="363"/>
      <c r="Q4" s="363"/>
      <c r="R4" s="363"/>
      <c r="S4" s="363"/>
      <c r="T4" s="364" t="s">
        <v>7</v>
      </c>
      <c r="U4" s="374" t="s">
        <v>8</v>
      </c>
      <c r="V4" s="376" t="s">
        <v>9</v>
      </c>
      <c r="W4" s="377" t="s">
        <v>10</v>
      </c>
      <c r="X4" s="357" t="s">
        <v>11</v>
      </c>
      <c r="Y4" s="379" t="s">
        <v>12</v>
      </c>
      <c r="Z4" s="380"/>
      <c r="AA4" s="356" t="s">
        <v>13</v>
      </c>
      <c r="AB4" s="373" t="s">
        <v>14</v>
      </c>
    </row>
    <row r="5" spans="1:28" ht="34.5" customHeight="1" thickBot="1">
      <c r="A5" s="359"/>
      <c r="B5" s="359"/>
      <c r="C5" s="360"/>
      <c r="D5" s="361"/>
      <c r="E5" s="373" t="s">
        <v>15</v>
      </c>
      <c r="F5" s="359" t="s">
        <v>16</v>
      </c>
      <c r="G5" s="359" t="s">
        <v>17</v>
      </c>
      <c r="H5" s="3" t="s">
        <v>18</v>
      </c>
      <c r="I5" s="4"/>
      <c r="J5" s="359" t="s">
        <v>19</v>
      </c>
      <c r="K5" s="359" t="s">
        <v>20</v>
      </c>
      <c r="L5" s="359" t="s">
        <v>21</v>
      </c>
      <c r="M5" s="359" t="s">
        <v>22</v>
      </c>
      <c r="N5" s="363"/>
      <c r="O5" s="363" t="s">
        <v>23</v>
      </c>
      <c r="P5" s="363" t="s">
        <v>24</v>
      </c>
      <c r="Q5" s="363" t="s">
        <v>25</v>
      </c>
      <c r="R5" s="363" t="s">
        <v>26</v>
      </c>
      <c r="S5" s="363" t="s">
        <v>27</v>
      </c>
      <c r="T5" s="364"/>
      <c r="U5" s="374"/>
      <c r="V5" s="376"/>
      <c r="W5" s="377"/>
      <c r="X5" s="357"/>
      <c r="Y5" s="367" t="s">
        <v>28</v>
      </c>
      <c r="Z5" s="369" t="s">
        <v>29</v>
      </c>
      <c r="AA5" s="357"/>
      <c r="AB5" s="357"/>
    </row>
    <row r="6" spans="1:28" ht="52.5" customHeight="1">
      <c r="A6" s="359"/>
      <c r="B6" s="359"/>
      <c r="C6" s="360"/>
      <c r="D6" s="361"/>
      <c r="E6" s="373"/>
      <c r="F6" s="359"/>
      <c r="G6" s="359"/>
      <c r="H6" s="5" t="s">
        <v>30</v>
      </c>
      <c r="I6" s="5" t="s">
        <v>31</v>
      </c>
      <c r="J6" s="359"/>
      <c r="K6" s="359"/>
      <c r="L6" s="359"/>
      <c r="M6" s="359"/>
      <c r="N6" s="363"/>
      <c r="O6" s="363"/>
      <c r="P6" s="363"/>
      <c r="Q6" s="366"/>
      <c r="R6" s="366"/>
      <c r="S6" s="366"/>
      <c r="T6" s="365"/>
      <c r="U6" s="375"/>
      <c r="V6" s="376"/>
      <c r="W6" s="377"/>
      <c r="X6" s="378"/>
      <c r="Y6" s="368"/>
      <c r="Z6" s="370"/>
      <c r="AA6" s="357"/>
      <c r="AB6" s="357"/>
    </row>
    <row r="7" spans="1:28" ht="21.75" customHeight="1">
      <c r="A7" s="6">
        <v>1</v>
      </c>
      <c r="B7" s="7" t="s">
        <v>32</v>
      </c>
      <c r="C7" s="8">
        <v>32487</v>
      </c>
      <c r="D7" s="9">
        <v>441</v>
      </c>
      <c r="E7" s="10">
        <v>290</v>
      </c>
      <c r="F7" s="10">
        <v>3</v>
      </c>
      <c r="G7" s="10">
        <v>0</v>
      </c>
      <c r="H7" s="10">
        <v>1</v>
      </c>
      <c r="I7" s="10">
        <v>3</v>
      </c>
      <c r="J7" s="153">
        <v>73</v>
      </c>
      <c r="K7" s="10">
        <f>E7-F7-G7-J7</f>
        <v>214</v>
      </c>
      <c r="L7" s="10">
        <v>160</v>
      </c>
      <c r="M7" s="10">
        <f>E7-L7</f>
        <v>130</v>
      </c>
      <c r="N7" s="328">
        <f>D7/C7*1000</f>
        <v>13.574660633484163</v>
      </c>
      <c r="O7" s="11">
        <f>E7/C7*1000</f>
        <v>8.9266475821097675</v>
      </c>
      <c r="P7" s="12">
        <f>J7*1000/V7</f>
        <v>4.0738880517886047</v>
      </c>
      <c r="Q7" s="13">
        <f>F7*1000/D7</f>
        <v>6.8027210884353737</v>
      </c>
      <c r="R7" s="13">
        <f>SUM(H7+I7)/(D7+I7)*1000</f>
        <v>9.0090090090090094</v>
      </c>
      <c r="S7" s="13">
        <f>SUM(I7/(D7+I7))*1000</f>
        <v>6.756756756756757</v>
      </c>
      <c r="T7" s="13">
        <v>4.7</v>
      </c>
      <c r="U7" s="14"/>
      <c r="V7" s="15">
        <v>17919</v>
      </c>
      <c r="W7" s="10">
        <f>'[1]11 мес-16'!W7+[1]дек!W7</f>
        <v>1</v>
      </c>
      <c r="X7" s="16">
        <f>F7+G7+W7</f>
        <v>4</v>
      </c>
      <c r="Y7" s="17">
        <f>X7*10000/Z7</f>
        <v>4.9541738915035918</v>
      </c>
      <c r="Z7" s="18">
        <v>8074</v>
      </c>
      <c r="AA7" s="19">
        <f t="shared" ref="AA7:AA16" si="0">AB7/2</f>
        <v>75.5</v>
      </c>
      <c r="AB7" s="20">
        <f t="shared" ref="AB7:AB16" si="1">D7-E7</f>
        <v>151</v>
      </c>
    </row>
    <row r="8" spans="1:28" ht="21.75" customHeight="1">
      <c r="A8" s="6">
        <v>2</v>
      </c>
      <c r="B8" s="7" t="s">
        <v>33</v>
      </c>
      <c r="C8" s="8">
        <v>8441</v>
      </c>
      <c r="D8" s="9">
        <v>119</v>
      </c>
      <c r="E8" s="10">
        <v>120</v>
      </c>
      <c r="F8" s="10">
        <v>0</v>
      </c>
      <c r="G8" s="10">
        <v>0</v>
      </c>
      <c r="H8" s="10">
        <v>0</v>
      </c>
      <c r="I8" s="10">
        <v>2</v>
      </c>
      <c r="J8" s="153">
        <v>41</v>
      </c>
      <c r="K8" s="10">
        <f t="shared" ref="K8:K18" si="2">E8-F8-G8-J8</f>
        <v>79</v>
      </c>
      <c r="L8" s="10">
        <v>69</v>
      </c>
      <c r="M8" s="10">
        <f t="shared" ref="M8:M18" si="3">E8-L8</f>
        <v>51</v>
      </c>
      <c r="N8" s="328">
        <f t="shared" ref="N8:N19" si="4">D8/C8*1000</f>
        <v>14.097855704300439</v>
      </c>
      <c r="O8" s="11">
        <f t="shared" ref="O8:O19" si="5">E8/C8*1000</f>
        <v>14.216325079966829</v>
      </c>
      <c r="P8" s="12">
        <f t="shared" ref="P8:P19" si="6">J8*1000/V8</f>
        <v>9.0808416389811732</v>
      </c>
      <c r="Q8" s="13">
        <f t="shared" ref="Q8:Q18" si="7">F8*1000/D8</f>
        <v>0</v>
      </c>
      <c r="R8" s="13">
        <f t="shared" ref="R8:R19" si="8">SUM(H8+I8)/(D8+I8)*1000</f>
        <v>16.528925619834713</v>
      </c>
      <c r="S8" s="13">
        <f t="shared" ref="S8:S19" si="9">SUM(I8/(D8+I8))*1000</f>
        <v>16.528925619834713</v>
      </c>
      <c r="T8" s="13">
        <f t="shared" ref="T8:T19" si="10">SUM(N8-O8)</f>
        <v>-0.11846937566638971</v>
      </c>
      <c r="U8" s="14"/>
      <c r="V8" s="15">
        <v>4515</v>
      </c>
      <c r="W8" s="10">
        <f>'[1]11 мес-16'!W8+[1]дек!W8</f>
        <v>1</v>
      </c>
      <c r="X8" s="16">
        <f t="shared" ref="X8:X19" si="11">F8+G8+W8</f>
        <v>1</v>
      </c>
      <c r="Y8" s="17">
        <f t="shared" ref="Y8:Y19" si="12">X8*10000/Z8</f>
        <v>4.0749796251018742</v>
      </c>
      <c r="Z8" s="18">
        <v>2454</v>
      </c>
      <c r="AA8" s="19">
        <f t="shared" si="0"/>
        <v>-0.5</v>
      </c>
      <c r="AB8" s="20">
        <f t="shared" si="1"/>
        <v>-1</v>
      </c>
    </row>
    <row r="9" spans="1:28" ht="21.75" customHeight="1">
      <c r="A9" s="6">
        <v>3</v>
      </c>
      <c r="B9" s="7" t="s">
        <v>34</v>
      </c>
      <c r="C9" s="8">
        <v>12318</v>
      </c>
      <c r="D9" s="9">
        <v>203</v>
      </c>
      <c r="E9" s="10">
        <v>176</v>
      </c>
      <c r="F9" s="10">
        <v>3</v>
      </c>
      <c r="G9" s="10">
        <v>2</v>
      </c>
      <c r="H9" s="10"/>
      <c r="I9" s="10">
        <v>2</v>
      </c>
      <c r="J9" s="153">
        <v>50</v>
      </c>
      <c r="K9" s="10">
        <f t="shared" si="2"/>
        <v>121</v>
      </c>
      <c r="L9" s="10">
        <v>90</v>
      </c>
      <c r="M9" s="10">
        <f t="shared" si="3"/>
        <v>86</v>
      </c>
      <c r="N9" s="11">
        <f t="shared" si="4"/>
        <v>16.479948043513559</v>
      </c>
      <c r="O9" s="11">
        <f t="shared" si="5"/>
        <v>14.288033771716188</v>
      </c>
      <c r="P9" s="12">
        <f t="shared" si="6"/>
        <v>8.1011017498379783</v>
      </c>
      <c r="Q9" s="13">
        <f t="shared" si="7"/>
        <v>14.77832512315271</v>
      </c>
      <c r="R9" s="13">
        <f t="shared" si="8"/>
        <v>9.7560975609756095</v>
      </c>
      <c r="S9" s="13">
        <f t="shared" si="9"/>
        <v>9.7560975609756095</v>
      </c>
      <c r="T9" s="13">
        <f t="shared" si="10"/>
        <v>2.191914271797371</v>
      </c>
      <c r="U9" s="14"/>
      <c r="V9" s="15">
        <v>6172</v>
      </c>
      <c r="W9" s="10">
        <f>'[1]11 мес-16'!W9+[1]дек!W9</f>
        <v>0</v>
      </c>
      <c r="X9" s="16">
        <f t="shared" si="11"/>
        <v>5</v>
      </c>
      <c r="Y9" s="17">
        <f t="shared" si="12"/>
        <v>13.248542660307367</v>
      </c>
      <c r="Z9" s="18">
        <v>3774</v>
      </c>
      <c r="AA9" s="19">
        <f t="shared" si="0"/>
        <v>13.5</v>
      </c>
      <c r="AB9" s="20">
        <f t="shared" si="1"/>
        <v>27</v>
      </c>
    </row>
    <row r="10" spans="1:28" ht="21.75" customHeight="1">
      <c r="A10" s="6">
        <v>4</v>
      </c>
      <c r="B10" s="7" t="s">
        <v>35</v>
      </c>
      <c r="C10" s="8">
        <v>13749</v>
      </c>
      <c r="D10" s="9">
        <f>'[1]11 мес-16'!D10+[1]дек!D10</f>
        <v>238</v>
      </c>
      <c r="E10" s="10">
        <v>119</v>
      </c>
      <c r="F10" s="10">
        <v>2</v>
      </c>
      <c r="G10" s="10">
        <v>2</v>
      </c>
      <c r="H10" s="10">
        <v>2</v>
      </c>
      <c r="I10" s="10">
        <v>2</v>
      </c>
      <c r="J10" s="153">
        <v>31</v>
      </c>
      <c r="K10" s="10">
        <f t="shared" si="2"/>
        <v>84</v>
      </c>
      <c r="L10" s="10">
        <v>58</v>
      </c>
      <c r="M10" s="10">
        <f t="shared" si="3"/>
        <v>61</v>
      </c>
      <c r="N10" s="11">
        <f t="shared" si="4"/>
        <v>17.310349843624991</v>
      </c>
      <c r="O10" s="328">
        <f t="shared" si="5"/>
        <v>8.6551749218124954</v>
      </c>
      <c r="P10" s="12">
        <f t="shared" si="6"/>
        <v>4.4636429085673148</v>
      </c>
      <c r="Q10" s="13">
        <f t="shared" si="7"/>
        <v>8.4033613445378155</v>
      </c>
      <c r="R10" s="13">
        <f t="shared" si="8"/>
        <v>16.666666666666668</v>
      </c>
      <c r="S10" s="13">
        <f t="shared" si="9"/>
        <v>8.3333333333333339</v>
      </c>
      <c r="T10" s="13">
        <v>8.6</v>
      </c>
      <c r="U10" s="14"/>
      <c r="V10" s="15">
        <v>6945</v>
      </c>
      <c r="W10" s="10">
        <f>'[1]11 мес-16'!W10+[1]дек!W10</f>
        <v>0</v>
      </c>
      <c r="X10" s="16">
        <f t="shared" si="11"/>
        <v>4</v>
      </c>
      <c r="Y10" s="17">
        <f t="shared" si="12"/>
        <v>9.0090090090090094</v>
      </c>
      <c r="Z10" s="18">
        <v>4440</v>
      </c>
      <c r="AA10" s="19">
        <f t="shared" si="0"/>
        <v>59.5</v>
      </c>
      <c r="AB10" s="20">
        <f t="shared" si="1"/>
        <v>119</v>
      </c>
    </row>
    <row r="11" spans="1:28" ht="21.75" customHeight="1">
      <c r="A11" s="6">
        <v>5</v>
      </c>
      <c r="B11" s="7" t="s">
        <v>36</v>
      </c>
      <c r="C11" s="8">
        <v>14333</v>
      </c>
      <c r="D11" s="9">
        <v>259</v>
      </c>
      <c r="E11" s="10">
        <v>160</v>
      </c>
      <c r="F11" s="10">
        <v>1</v>
      </c>
      <c r="G11" s="10">
        <v>2</v>
      </c>
      <c r="H11" s="10">
        <v>1</v>
      </c>
      <c r="I11" s="10"/>
      <c r="J11" s="153">
        <v>36</v>
      </c>
      <c r="K11" s="10">
        <f t="shared" si="2"/>
        <v>121</v>
      </c>
      <c r="L11" s="10">
        <v>86</v>
      </c>
      <c r="M11" s="10">
        <f t="shared" si="3"/>
        <v>74</v>
      </c>
      <c r="N11" s="11">
        <f t="shared" si="4"/>
        <v>18.070187678783228</v>
      </c>
      <c r="O11" s="11">
        <f t="shared" si="5"/>
        <v>11.163050303495432</v>
      </c>
      <c r="P11" s="12">
        <f t="shared" si="6"/>
        <v>4.9173610162546098</v>
      </c>
      <c r="Q11" s="13">
        <f t="shared" si="7"/>
        <v>3.8610038610038608</v>
      </c>
      <c r="R11" s="13">
        <f t="shared" si="8"/>
        <v>3.8610038610038613</v>
      </c>
      <c r="S11" s="13">
        <f t="shared" si="9"/>
        <v>0</v>
      </c>
      <c r="T11" s="13">
        <f t="shared" si="10"/>
        <v>6.907137375287796</v>
      </c>
      <c r="U11" s="14"/>
      <c r="V11" s="15">
        <v>7321</v>
      </c>
      <c r="W11" s="10">
        <f>'[1]11 мес-16'!W11+[1]дек!W11</f>
        <v>0</v>
      </c>
      <c r="X11" s="16">
        <f t="shared" si="11"/>
        <v>3</v>
      </c>
      <c r="Y11" s="17">
        <f t="shared" si="12"/>
        <v>6.5992080950285965</v>
      </c>
      <c r="Z11" s="18">
        <v>4546</v>
      </c>
      <c r="AA11" s="19">
        <f t="shared" si="0"/>
        <v>49.5</v>
      </c>
      <c r="AB11" s="20">
        <f t="shared" si="1"/>
        <v>99</v>
      </c>
    </row>
    <row r="12" spans="1:28" ht="21.75" customHeight="1">
      <c r="A12" s="6">
        <v>6</v>
      </c>
      <c r="B12" s="7" t="s">
        <v>37</v>
      </c>
      <c r="C12" s="8">
        <v>11419</v>
      </c>
      <c r="D12" s="9">
        <v>296</v>
      </c>
      <c r="E12" s="10">
        <v>116</v>
      </c>
      <c r="F12" s="10">
        <v>8</v>
      </c>
      <c r="G12" s="10">
        <v>5</v>
      </c>
      <c r="H12" s="10">
        <v>5</v>
      </c>
      <c r="I12" s="10">
        <v>2</v>
      </c>
      <c r="J12" s="153">
        <v>52</v>
      </c>
      <c r="K12" s="10">
        <f t="shared" si="2"/>
        <v>51</v>
      </c>
      <c r="L12" s="10">
        <v>71</v>
      </c>
      <c r="M12" s="10">
        <f t="shared" si="3"/>
        <v>45</v>
      </c>
      <c r="N12" s="11">
        <f t="shared" si="4"/>
        <v>25.921709431649006</v>
      </c>
      <c r="O12" s="11">
        <f t="shared" si="5"/>
        <v>10.158507750240826</v>
      </c>
      <c r="P12" s="12">
        <f t="shared" si="6"/>
        <v>8.7350915504787494</v>
      </c>
      <c r="Q12" s="13">
        <f t="shared" si="7"/>
        <v>27.027027027027028</v>
      </c>
      <c r="R12" s="13">
        <f t="shared" si="8"/>
        <v>23.48993288590604</v>
      </c>
      <c r="S12" s="13">
        <f t="shared" si="9"/>
        <v>6.7114093959731544</v>
      </c>
      <c r="T12" s="13">
        <v>15.7</v>
      </c>
      <c r="U12" s="14"/>
      <c r="V12" s="15">
        <v>5953</v>
      </c>
      <c r="W12" s="10">
        <f>'[1]11 мес-16'!W12+[1]дек!W12</f>
        <v>3</v>
      </c>
      <c r="X12" s="16">
        <f t="shared" si="11"/>
        <v>16</v>
      </c>
      <c r="Y12" s="17">
        <f t="shared" si="12"/>
        <v>37.461952704284712</v>
      </c>
      <c r="Z12" s="18">
        <v>4271</v>
      </c>
      <c r="AA12" s="19">
        <f t="shared" si="0"/>
        <v>90</v>
      </c>
      <c r="AB12" s="20">
        <f t="shared" si="1"/>
        <v>180</v>
      </c>
    </row>
    <row r="13" spans="1:28" ht="21.75" customHeight="1">
      <c r="A13" s="6">
        <v>7</v>
      </c>
      <c r="B13" s="7" t="s">
        <v>38</v>
      </c>
      <c r="C13" s="8">
        <v>18919</v>
      </c>
      <c r="D13" s="9">
        <v>476</v>
      </c>
      <c r="E13" s="10">
        <v>116</v>
      </c>
      <c r="F13" s="10">
        <v>5</v>
      </c>
      <c r="G13" s="10">
        <v>4</v>
      </c>
      <c r="H13" s="10">
        <v>3</v>
      </c>
      <c r="I13" s="10">
        <v>2</v>
      </c>
      <c r="J13" s="153">
        <v>57</v>
      </c>
      <c r="K13" s="10">
        <f t="shared" si="2"/>
        <v>50</v>
      </c>
      <c r="L13" s="10">
        <v>70</v>
      </c>
      <c r="M13" s="10">
        <f t="shared" si="3"/>
        <v>46</v>
      </c>
      <c r="N13" s="11">
        <f t="shared" si="4"/>
        <v>25.159892171890693</v>
      </c>
      <c r="O13" s="328">
        <f t="shared" si="5"/>
        <v>6.1314022939901687</v>
      </c>
      <c r="P13" s="12">
        <f t="shared" si="6"/>
        <v>5.7692307692307692</v>
      </c>
      <c r="Q13" s="13">
        <f t="shared" si="7"/>
        <v>10.504201680672269</v>
      </c>
      <c r="R13" s="13">
        <f t="shared" si="8"/>
        <v>10.460251046025103</v>
      </c>
      <c r="S13" s="13">
        <f t="shared" si="9"/>
        <v>4.1841004184100417</v>
      </c>
      <c r="T13" s="13">
        <v>19.100000000000001</v>
      </c>
      <c r="U13" s="14"/>
      <c r="V13" s="15">
        <v>9880</v>
      </c>
      <c r="W13" s="10">
        <f>'[1]11 мес-16'!W13+[1]дек!W13</f>
        <v>0</v>
      </c>
      <c r="X13" s="16">
        <f t="shared" si="11"/>
        <v>9</v>
      </c>
      <c r="Y13" s="17">
        <f t="shared" si="12"/>
        <v>11.862396204033216</v>
      </c>
      <c r="Z13" s="18">
        <v>7587</v>
      </c>
      <c r="AA13" s="19">
        <f t="shared" si="0"/>
        <v>180</v>
      </c>
      <c r="AB13" s="20">
        <f t="shared" si="1"/>
        <v>360</v>
      </c>
    </row>
    <row r="14" spans="1:28" ht="21.75" customHeight="1">
      <c r="A14" s="6">
        <v>8</v>
      </c>
      <c r="B14" s="7" t="s">
        <v>39</v>
      </c>
      <c r="C14" s="8">
        <v>14698</v>
      </c>
      <c r="D14" s="9">
        <v>309</v>
      </c>
      <c r="E14" s="10">
        <v>142</v>
      </c>
      <c r="F14" s="10">
        <v>3</v>
      </c>
      <c r="G14" s="10">
        <v>2</v>
      </c>
      <c r="H14" s="10">
        <v>0</v>
      </c>
      <c r="I14" s="10">
        <v>5</v>
      </c>
      <c r="J14" s="153">
        <v>44</v>
      </c>
      <c r="K14" s="10">
        <f t="shared" si="2"/>
        <v>93</v>
      </c>
      <c r="L14" s="10">
        <v>78</v>
      </c>
      <c r="M14" s="10">
        <f t="shared" si="3"/>
        <v>64</v>
      </c>
      <c r="N14" s="11">
        <f t="shared" si="4"/>
        <v>21.023268471900941</v>
      </c>
      <c r="O14" s="11">
        <f t="shared" si="5"/>
        <v>9.6611783916179075</v>
      </c>
      <c r="P14" s="12">
        <f t="shared" si="6"/>
        <v>5.9523809523809526</v>
      </c>
      <c r="Q14" s="13">
        <f t="shared" si="7"/>
        <v>9.7087378640776691</v>
      </c>
      <c r="R14" s="13">
        <f t="shared" si="8"/>
        <v>15.923566878980891</v>
      </c>
      <c r="S14" s="13">
        <f t="shared" si="9"/>
        <v>15.923566878980891</v>
      </c>
      <c r="T14" s="13">
        <v>11.3</v>
      </c>
      <c r="U14" s="14"/>
      <c r="V14" s="15">
        <v>7392</v>
      </c>
      <c r="W14" s="10">
        <f>'[1]11 мес-16'!W14+[1]дек!W14</f>
        <v>0</v>
      </c>
      <c r="X14" s="16">
        <f t="shared" si="11"/>
        <v>5</v>
      </c>
      <c r="Y14" s="17">
        <f t="shared" si="12"/>
        <v>9.4768764215314629</v>
      </c>
      <c r="Z14" s="18">
        <v>5276</v>
      </c>
      <c r="AA14" s="19">
        <f t="shared" si="0"/>
        <v>83.5</v>
      </c>
      <c r="AB14" s="20">
        <f t="shared" si="1"/>
        <v>167</v>
      </c>
    </row>
    <row r="15" spans="1:28" ht="21.75" customHeight="1">
      <c r="A15" s="6">
        <v>9</v>
      </c>
      <c r="B15" s="7" t="s">
        <v>40</v>
      </c>
      <c r="C15" s="8">
        <v>16467</v>
      </c>
      <c r="D15" s="9">
        <v>312</v>
      </c>
      <c r="E15" s="10">
        <v>200</v>
      </c>
      <c r="F15" s="10">
        <v>7</v>
      </c>
      <c r="G15" s="10">
        <v>0</v>
      </c>
      <c r="H15" s="10">
        <v>4</v>
      </c>
      <c r="I15" s="10"/>
      <c r="J15" s="153">
        <v>62</v>
      </c>
      <c r="K15" s="10">
        <f t="shared" si="2"/>
        <v>131</v>
      </c>
      <c r="L15" s="10">
        <v>107</v>
      </c>
      <c r="M15" s="10">
        <f t="shared" si="3"/>
        <v>93</v>
      </c>
      <c r="N15" s="11">
        <f t="shared" si="4"/>
        <v>18.946984878848603</v>
      </c>
      <c r="O15" s="11">
        <f t="shared" si="5"/>
        <v>12.145503127467055</v>
      </c>
      <c r="P15" s="12">
        <f t="shared" si="6"/>
        <v>7.1436801474824287</v>
      </c>
      <c r="Q15" s="13">
        <f t="shared" si="7"/>
        <v>22.435897435897434</v>
      </c>
      <c r="R15" s="13">
        <f t="shared" si="8"/>
        <v>12.820512820512819</v>
      </c>
      <c r="S15" s="13">
        <f t="shared" si="9"/>
        <v>0</v>
      </c>
      <c r="T15" s="13">
        <f t="shared" si="10"/>
        <v>6.801481751381548</v>
      </c>
      <c r="U15" s="21"/>
      <c r="V15" s="15">
        <v>8679</v>
      </c>
      <c r="W15" s="10">
        <f>'[1]11 мес-16'!W15+[1]дек!W15</f>
        <v>2</v>
      </c>
      <c r="X15" s="16">
        <f t="shared" si="11"/>
        <v>9</v>
      </c>
      <c r="Y15" s="17">
        <f t="shared" si="12"/>
        <v>16.981132075471699</v>
      </c>
      <c r="Z15" s="18">
        <v>5300</v>
      </c>
      <c r="AA15" s="20">
        <f t="shared" si="0"/>
        <v>56</v>
      </c>
      <c r="AB15" s="20">
        <f t="shared" si="1"/>
        <v>112</v>
      </c>
    </row>
    <row r="16" spans="1:28" ht="21.75" customHeight="1">
      <c r="A16" s="22">
        <v>10</v>
      </c>
      <c r="B16" s="23" t="s">
        <v>41</v>
      </c>
      <c r="C16" s="8">
        <v>10175</v>
      </c>
      <c r="D16" s="9">
        <v>164</v>
      </c>
      <c r="E16" s="10">
        <v>121</v>
      </c>
      <c r="F16" s="10"/>
      <c r="G16" s="10">
        <v>0</v>
      </c>
      <c r="H16" s="10"/>
      <c r="I16" s="10"/>
      <c r="J16" s="153">
        <v>40</v>
      </c>
      <c r="K16" s="10">
        <f t="shared" si="2"/>
        <v>81</v>
      </c>
      <c r="L16" s="10">
        <v>58</v>
      </c>
      <c r="M16" s="10">
        <f t="shared" si="3"/>
        <v>63</v>
      </c>
      <c r="N16" s="11">
        <f t="shared" si="4"/>
        <v>16.117936117936118</v>
      </c>
      <c r="O16" s="11">
        <f t="shared" si="5"/>
        <v>11.891891891891891</v>
      </c>
      <c r="P16" s="12">
        <f t="shared" si="6"/>
        <v>7.6016723679209424</v>
      </c>
      <c r="Q16" s="13">
        <f t="shared" si="7"/>
        <v>0</v>
      </c>
      <c r="R16" s="13">
        <f t="shared" si="8"/>
        <v>0</v>
      </c>
      <c r="S16" s="13">
        <f t="shared" si="9"/>
        <v>0</v>
      </c>
      <c r="T16" s="13">
        <f t="shared" si="10"/>
        <v>4.2260442260442268</v>
      </c>
      <c r="U16" s="21"/>
      <c r="V16" s="15">
        <v>5262</v>
      </c>
      <c r="W16" s="10">
        <f>'[1]11 мес-16'!W16+[1]дек!W16</f>
        <v>1</v>
      </c>
      <c r="X16" s="16">
        <f t="shared" si="11"/>
        <v>1</v>
      </c>
      <c r="Y16" s="17">
        <f t="shared" si="12"/>
        <v>3.4059945504087192</v>
      </c>
      <c r="Z16" s="18">
        <v>2936</v>
      </c>
      <c r="AA16" s="20">
        <f t="shared" si="0"/>
        <v>21.5</v>
      </c>
      <c r="AB16" s="20">
        <f t="shared" si="1"/>
        <v>43</v>
      </c>
    </row>
    <row r="17" spans="1:29" ht="26.25" customHeight="1">
      <c r="A17" s="371" t="s">
        <v>42</v>
      </c>
      <c r="B17" s="372"/>
      <c r="C17" s="24">
        <f t="shared" ref="C17:M17" si="13">SUM(C7:C16)</f>
        <v>153006</v>
      </c>
      <c r="D17" s="24">
        <f t="shared" si="13"/>
        <v>2817</v>
      </c>
      <c r="E17" s="24">
        <f t="shared" si="13"/>
        <v>1560</v>
      </c>
      <c r="F17" s="24">
        <v>32</v>
      </c>
      <c r="G17" s="24">
        <v>17</v>
      </c>
      <c r="H17" s="24">
        <v>16</v>
      </c>
      <c r="I17" s="24">
        <v>18</v>
      </c>
      <c r="J17" s="157">
        <f>SUM(J7:J16)</f>
        <v>486</v>
      </c>
      <c r="K17" s="24">
        <f t="shared" si="13"/>
        <v>1025</v>
      </c>
      <c r="L17" s="24">
        <f t="shared" si="13"/>
        <v>847</v>
      </c>
      <c r="M17" s="25">
        <f t="shared" si="13"/>
        <v>713</v>
      </c>
      <c r="N17" s="26">
        <f t="shared" si="4"/>
        <v>18.411042704207677</v>
      </c>
      <c r="O17" s="26">
        <f t="shared" si="5"/>
        <v>10.195678600839182</v>
      </c>
      <c r="P17" s="27">
        <f t="shared" si="6"/>
        <v>6.0721157450211152</v>
      </c>
      <c r="Q17" s="28">
        <f t="shared" si="7"/>
        <v>11.359602413915512</v>
      </c>
      <c r="R17" s="28">
        <f t="shared" si="8"/>
        <v>11.99294532627866</v>
      </c>
      <c r="S17" s="28">
        <f t="shared" si="9"/>
        <v>6.3492063492063489</v>
      </c>
      <c r="T17" s="28">
        <f t="shared" si="10"/>
        <v>8.2153641033684952</v>
      </c>
      <c r="U17" s="29"/>
      <c r="V17" s="30">
        <v>80038</v>
      </c>
      <c r="W17" s="31">
        <f>'[1]11 мес-16'!W17+[1]дек!W17</f>
        <v>8</v>
      </c>
      <c r="X17" s="32">
        <f t="shared" si="11"/>
        <v>57</v>
      </c>
      <c r="Y17" s="33">
        <f t="shared" si="12"/>
        <v>11.714414895803362</v>
      </c>
      <c r="Z17" s="34">
        <v>48658</v>
      </c>
      <c r="AA17" s="35">
        <f>SUM(AA7:AA16)</f>
        <v>628.5</v>
      </c>
      <c r="AB17" s="36">
        <f>SUM(AB7:AB16)</f>
        <v>1257</v>
      </c>
    </row>
    <row r="18" spans="1:29" ht="30" customHeight="1">
      <c r="A18" s="37">
        <v>11</v>
      </c>
      <c r="B18" s="38" t="s">
        <v>43</v>
      </c>
      <c r="C18" s="39">
        <v>63078</v>
      </c>
      <c r="D18" s="9">
        <v>1078</v>
      </c>
      <c r="E18" s="10">
        <v>586</v>
      </c>
      <c r="F18" s="10">
        <v>8</v>
      </c>
      <c r="G18" s="10">
        <v>7</v>
      </c>
      <c r="H18" s="10">
        <v>2</v>
      </c>
      <c r="I18" s="10">
        <v>4</v>
      </c>
      <c r="J18" s="153">
        <v>130</v>
      </c>
      <c r="K18" s="10">
        <f t="shared" si="2"/>
        <v>441</v>
      </c>
      <c r="L18" s="10">
        <v>289</v>
      </c>
      <c r="M18" s="10">
        <f t="shared" si="3"/>
        <v>297</v>
      </c>
      <c r="N18" s="11">
        <f t="shared" si="4"/>
        <v>17.089952122768633</v>
      </c>
      <c r="O18" s="11">
        <f t="shared" si="5"/>
        <v>9.2900852912267347</v>
      </c>
      <c r="P18" s="12">
        <f t="shared" si="6"/>
        <v>3.4718512979382545</v>
      </c>
      <c r="Q18" s="13">
        <f t="shared" si="7"/>
        <v>7.4211502782931351</v>
      </c>
      <c r="R18" s="13">
        <f t="shared" si="8"/>
        <v>5.5452865064695009</v>
      </c>
      <c r="S18" s="13">
        <f t="shared" si="9"/>
        <v>3.6968576709796674</v>
      </c>
      <c r="T18" s="13">
        <f t="shared" si="10"/>
        <v>7.7998668315418982</v>
      </c>
      <c r="U18" s="21"/>
      <c r="V18" s="40">
        <v>37444</v>
      </c>
      <c r="W18" s="10">
        <f>'[1]11 мес-16'!W18+[1]дек!W18</f>
        <v>3</v>
      </c>
      <c r="X18" s="16">
        <f t="shared" si="11"/>
        <v>18</v>
      </c>
      <c r="Y18" s="17">
        <f t="shared" si="12"/>
        <v>10.7900731327179</v>
      </c>
      <c r="Z18" s="18">
        <v>16682</v>
      </c>
      <c r="AA18" s="41">
        <f>AB18/2</f>
        <v>246</v>
      </c>
      <c r="AB18" s="42">
        <f>D18-E18</f>
        <v>492</v>
      </c>
    </row>
    <row r="19" spans="1:29" ht="45.75" customHeight="1">
      <c r="A19" s="386" t="s">
        <v>44</v>
      </c>
      <c r="B19" s="387"/>
      <c r="C19" s="43">
        <f>C17+C18</f>
        <v>216084</v>
      </c>
      <c r="D19" s="44">
        <f>D17+D18</f>
        <v>3895</v>
      </c>
      <c r="E19" s="44">
        <f t="shared" ref="E19:M19" si="14">E17+E18</f>
        <v>2146</v>
      </c>
      <c r="F19" s="44">
        <v>40</v>
      </c>
      <c r="G19" s="44">
        <v>24</v>
      </c>
      <c r="H19" s="44">
        <v>18</v>
      </c>
      <c r="I19" s="44">
        <v>22</v>
      </c>
      <c r="J19" s="153">
        <f>J17+J18</f>
        <v>616</v>
      </c>
      <c r="K19" s="44">
        <f t="shared" si="14"/>
        <v>1466</v>
      </c>
      <c r="L19" s="44">
        <f t="shared" si="14"/>
        <v>1136</v>
      </c>
      <c r="M19" s="45">
        <f t="shared" si="14"/>
        <v>1010</v>
      </c>
      <c r="N19" s="332">
        <f t="shared" si="4"/>
        <v>18.025397530589956</v>
      </c>
      <c r="O19" s="332">
        <f t="shared" si="5"/>
        <v>9.9313230040169564</v>
      </c>
      <c r="P19" s="46">
        <f t="shared" si="6"/>
        <v>5.2433564290699852</v>
      </c>
      <c r="Q19" s="47">
        <v>10.199999999999999</v>
      </c>
      <c r="R19" s="48">
        <f t="shared" si="8"/>
        <v>10.211896859841715</v>
      </c>
      <c r="S19" s="48">
        <f t="shared" si="9"/>
        <v>5.6165432729129439</v>
      </c>
      <c r="T19" s="48">
        <f t="shared" si="10"/>
        <v>8.0940745265729994</v>
      </c>
      <c r="U19" s="49"/>
      <c r="V19" s="50">
        <v>117482</v>
      </c>
      <c r="W19" s="31">
        <f>'[1]11 мес-16'!W19+[1]дек!W19</f>
        <v>11</v>
      </c>
      <c r="X19" s="32">
        <f t="shared" si="11"/>
        <v>75</v>
      </c>
      <c r="Y19" s="33">
        <f t="shared" si="12"/>
        <v>11.478420569329661</v>
      </c>
      <c r="Z19" s="51">
        <v>65340</v>
      </c>
      <c r="AA19" s="52">
        <f>AA17+AA18</f>
        <v>874.5</v>
      </c>
      <c r="AB19" s="52">
        <f>AB17+AB18</f>
        <v>1749</v>
      </c>
    </row>
    <row r="20" spans="1:29" ht="36" customHeight="1">
      <c r="A20" s="388" t="s">
        <v>174</v>
      </c>
      <c r="B20" s="389"/>
      <c r="C20" s="278">
        <v>214432</v>
      </c>
      <c r="D20" s="279">
        <v>4023</v>
      </c>
      <c r="E20" s="279">
        <v>2345</v>
      </c>
      <c r="F20" s="280">
        <v>41</v>
      </c>
      <c r="G20" s="280">
        <v>26</v>
      </c>
      <c r="H20" s="280">
        <v>18</v>
      </c>
      <c r="I20" s="279">
        <v>25</v>
      </c>
      <c r="J20" s="280">
        <v>749</v>
      </c>
      <c r="K20" s="280">
        <v>1529</v>
      </c>
      <c r="L20" s="280">
        <v>1280</v>
      </c>
      <c r="M20" s="280">
        <v>1065</v>
      </c>
      <c r="N20" s="281">
        <v>18.761192359349351</v>
      </c>
      <c r="O20" s="168">
        <v>10.93586778092822</v>
      </c>
      <c r="P20" s="168">
        <v>6.307474652204669</v>
      </c>
      <c r="Q20" s="168">
        <v>10</v>
      </c>
      <c r="R20" s="282">
        <v>10.622529644268774</v>
      </c>
      <c r="S20" s="282">
        <v>6.1758893280632412</v>
      </c>
      <c r="T20" s="283">
        <v>7.9</v>
      </c>
      <c r="U20" s="284">
        <v>24.9</v>
      </c>
      <c r="V20" s="285">
        <v>118748</v>
      </c>
      <c r="W20" s="280">
        <v>12</v>
      </c>
      <c r="X20" s="286">
        <v>79</v>
      </c>
      <c r="Y20" s="79">
        <v>12.33</v>
      </c>
      <c r="Z20" s="18">
        <v>64080</v>
      </c>
      <c r="AA20" s="56">
        <v>839</v>
      </c>
      <c r="AB20" s="55">
        <v>1678</v>
      </c>
    </row>
    <row r="21" spans="1:29" ht="34.5" customHeight="1">
      <c r="A21" s="390" t="s">
        <v>45</v>
      </c>
      <c r="B21" s="390"/>
      <c r="C21" s="390"/>
      <c r="D21" s="57">
        <f>D19-D20</f>
        <v>-128</v>
      </c>
      <c r="E21" s="57">
        <f t="shared" ref="E21:M21" si="15">E19-E20</f>
        <v>-199</v>
      </c>
      <c r="F21" s="57">
        <f t="shared" si="15"/>
        <v>-1</v>
      </c>
      <c r="G21" s="57">
        <f t="shared" si="15"/>
        <v>-2</v>
      </c>
      <c r="H21" s="57">
        <f t="shared" si="15"/>
        <v>0</v>
      </c>
      <c r="I21" s="57">
        <f t="shared" si="15"/>
        <v>-3</v>
      </c>
      <c r="J21" s="57">
        <f t="shared" si="15"/>
        <v>-133</v>
      </c>
      <c r="K21" s="57">
        <f t="shared" si="15"/>
        <v>-63</v>
      </c>
      <c r="L21" s="57">
        <f t="shared" si="15"/>
        <v>-144</v>
      </c>
      <c r="M21" s="57">
        <f t="shared" si="15"/>
        <v>-55</v>
      </c>
      <c r="N21" s="58">
        <f t="shared" ref="N21:T21" si="16">N19/N20-100%</f>
        <v>-3.9218980044875673E-2</v>
      </c>
      <c r="O21" s="59">
        <f t="shared" si="16"/>
        <v>-9.1857801962744623E-2</v>
      </c>
      <c r="P21" s="60">
        <f t="shared" si="16"/>
        <v>-0.16870749100239979</v>
      </c>
      <c r="Q21" s="58">
        <f t="shared" si="16"/>
        <v>2.0000000000000018E-2</v>
      </c>
      <c r="R21" s="59">
        <f t="shared" si="16"/>
        <v>-3.8656779333970492E-2</v>
      </c>
      <c r="S21" s="59">
        <f t="shared" si="16"/>
        <v>-9.0569313249936112E-2</v>
      </c>
      <c r="T21" s="59">
        <f t="shared" si="16"/>
        <v>2.4566395768734095E-2</v>
      </c>
      <c r="U21" s="59"/>
      <c r="V21" s="57">
        <f>V19-V20</f>
        <v>-1266</v>
      </c>
      <c r="W21" s="57">
        <f>W19-W20</f>
        <v>-1</v>
      </c>
      <c r="X21" s="57">
        <f>X19-X20</f>
        <v>-4</v>
      </c>
      <c r="Y21" s="61">
        <f>Y19/Y20-100%</f>
        <v>-6.9065647256313034E-2</v>
      </c>
      <c r="Z21" s="57">
        <f>Z19-Z20</f>
        <v>1260</v>
      </c>
      <c r="AA21" s="57">
        <f>AA19-AA20</f>
        <v>35.5</v>
      </c>
      <c r="AB21" s="57">
        <f>AB19-AB20</f>
        <v>71</v>
      </c>
      <c r="AC21" s="183"/>
    </row>
    <row r="22" spans="1:29" ht="25.5" customHeight="1">
      <c r="A22" s="391" t="s">
        <v>46</v>
      </c>
      <c r="B22" s="392"/>
      <c r="C22" s="393"/>
      <c r="D22" s="62">
        <v>4404</v>
      </c>
      <c r="E22" s="62">
        <v>2365</v>
      </c>
      <c r="F22" s="62">
        <v>42</v>
      </c>
      <c r="G22" s="62">
        <v>31</v>
      </c>
      <c r="H22" s="62">
        <v>12</v>
      </c>
      <c r="I22" s="62">
        <v>23</v>
      </c>
      <c r="J22" s="62">
        <v>818</v>
      </c>
      <c r="K22" s="62">
        <v>1474</v>
      </c>
      <c r="L22" s="62">
        <v>1312</v>
      </c>
      <c r="M22" s="62">
        <v>1053</v>
      </c>
      <c r="N22" s="63">
        <v>20.707749889502242</v>
      </c>
      <c r="O22" s="64">
        <v>11.120306196338056</v>
      </c>
      <c r="P22" s="53">
        <v>6.8363210897998412</v>
      </c>
      <c r="Q22" s="65">
        <v>9.5367847411444142</v>
      </c>
      <c r="R22" s="53">
        <v>7.9060311723514793</v>
      </c>
      <c r="S22" s="53">
        <v>5.1953919132595443</v>
      </c>
      <c r="T22" s="53">
        <v>9.587443693164186</v>
      </c>
      <c r="U22" s="66"/>
      <c r="V22" s="67">
        <v>119655</v>
      </c>
      <c r="W22" s="68">
        <v>14</v>
      </c>
      <c r="X22" s="68">
        <v>87</v>
      </c>
      <c r="Y22" s="327">
        <v>13.94</v>
      </c>
      <c r="Z22" s="66">
        <v>62426</v>
      </c>
      <c r="AA22" s="69">
        <v>1019.5</v>
      </c>
      <c r="AB22" s="70">
        <v>2039</v>
      </c>
      <c r="AC22" s="318"/>
    </row>
    <row r="23" spans="1:29" ht="30" customHeight="1" thickBot="1">
      <c r="A23" s="394" t="s">
        <v>47</v>
      </c>
      <c r="B23" s="395"/>
      <c r="C23" s="395"/>
      <c r="D23" s="71">
        <v>4442</v>
      </c>
      <c r="E23" s="71">
        <v>2392</v>
      </c>
      <c r="F23" s="71">
        <v>56</v>
      </c>
      <c r="G23" s="71">
        <v>28</v>
      </c>
      <c r="H23" s="71">
        <v>19</v>
      </c>
      <c r="I23" s="71">
        <v>27</v>
      </c>
      <c r="J23" s="72">
        <v>825</v>
      </c>
      <c r="K23" s="73">
        <v>1491</v>
      </c>
      <c r="L23" s="72">
        <v>1340</v>
      </c>
      <c r="M23" s="73">
        <v>1052</v>
      </c>
      <c r="N23" s="54">
        <v>21.1</v>
      </c>
      <c r="O23" s="54">
        <v>11.4</v>
      </c>
      <c r="P23" s="74">
        <v>6.8</v>
      </c>
      <c r="Q23" s="75">
        <v>12.5</v>
      </c>
      <c r="R23" s="75">
        <v>10.3</v>
      </c>
      <c r="S23" s="75">
        <v>6</v>
      </c>
      <c r="T23" s="75">
        <v>9.8000000000000007</v>
      </c>
      <c r="U23" s="14"/>
      <c r="AC23" s="318"/>
    </row>
    <row r="24" spans="1:29" ht="22.5" customHeight="1">
      <c r="G24" s="76"/>
      <c r="H24" s="76"/>
      <c r="I24" s="76"/>
      <c r="J24" s="384" t="s">
        <v>185</v>
      </c>
      <c r="K24" s="385"/>
      <c r="L24" s="385"/>
      <c r="M24" s="385"/>
      <c r="N24" s="168">
        <v>13.3</v>
      </c>
      <c r="O24" s="168">
        <v>13</v>
      </c>
      <c r="P24" s="299">
        <v>5.5</v>
      </c>
      <c r="Q24" s="277">
        <v>6.5</v>
      </c>
      <c r="R24" s="277">
        <v>8.3000000000000007</v>
      </c>
      <c r="S24" s="277">
        <v>5.9</v>
      </c>
      <c r="T24" s="91">
        <v>0.3</v>
      </c>
      <c r="U24" s="91">
        <v>10.1</v>
      </c>
      <c r="V24" s="396" t="s">
        <v>48</v>
      </c>
      <c r="W24" s="397"/>
      <c r="X24" s="397"/>
      <c r="Y24" s="397"/>
      <c r="Z24" s="397"/>
      <c r="AA24" s="397"/>
      <c r="AB24" s="398"/>
      <c r="AC24" s="319"/>
    </row>
    <row r="25" spans="1:29" ht="17.25" customHeight="1">
      <c r="A25" t="s">
        <v>49</v>
      </c>
      <c r="G25" s="76"/>
      <c r="H25" s="76"/>
      <c r="I25" s="76"/>
      <c r="J25" s="384" t="s">
        <v>186</v>
      </c>
      <c r="K25" s="385"/>
      <c r="L25" s="385"/>
      <c r="M25" s="385"/>
      <c r="N25" s="168">
        <v>14.4</v>
      </c>
      <c r="O25" s="168">
        <v>13.2</v>
      </c>
      <c r="P25" s="277"/>
      <c r="Q25" s="277">
        <v>6.9</v>
      </c>
      <c r="R25" s="277">
        <v>8.1999999999999993</v>
      </c>
      <c r="S25" s="277">
        <v>6</v>
      </c>
      <c r="T25" s="91">
        <v>1.2</v>
      </c>
      <c r="U25" s="91">
        <v>15.5</v>
      </c>
      <c r="V25" s="399"/>
      <c r="W25" s="399"/>
      <c r="X25" s="399"/>
      <c r="Y25" s="399"/>
      <c r="Z25" s="399"/>
      <c r="AA25" s="399"/>
      <c r="AB25" s="400"/>
      <c r="AC25" s="78"/>
    </row>
    <row r="26" spans="1:29" ht="27.75" customHeight="1" thickBot="1">
      <c r="A26" t="s">
        <v>50</v>
      </c>
      <c r="J26" s="403" t="s">
        <v>194</v>
      </c>
      <c r="K26" s="404"/>
      <c r="L26" s="404"/>
      <c r="M26" s="404"/>
      <c r="N26" s="304">
        <f>N19/N24-100%</f>
        <v>0.35529304741277867</v>
      </c>
      <c r="O26" s="304">
        <f t="shared" ref="O26:S26" si="17">O19/O24-100%</f>
        <v>-0.23605207661408023</v>
      </c>
      <c r="P26" s="304">
        <f t="shared" si="17"/>
        <v>-4.6662467441820898E-2</v>
      </c>
      <c r="Q26" s="304">
        <f t="shared" si="17"/>
        <v>0.56923076923076921</v>
      </c>
      <c r="R26" s="304">
        <f t="shared" si="17"/>
        <v>0.23034901925803797</v>
      </c>
      <c r="S26" s="304">
        <f t="shared" si="17"/>
        <v>-4.8043513065602839E-2</v>
      </c>
      <c r="T26" s="317" t="s">
        <v>195</v>
      </c>
      <c r="U26" s="298"/>
      <c r="V26" s="401"/>
      <c r="W26" s="401"/>
      <c r="X26" s="401"/>
      <c r="Y26" s="401"/>
      <c r="Z26" s="401"/>
      <c r="AA26" s="401"/>
      <c r="AB26" s="402"/>
    </row>
    <row r="27" spans="1:29" ht="24" customHeight="1">
      <c r="J27" s="405"/>
      <c r="K27" s="406"/>
      <c r="L27" s="406"/>
      <c r="M27" s="406"/>
      <c r="N27" s="315"/>
      <c r="O27" s="315"/>
      <c r="P27" s="315"/>
      <c r="Q27" s="315"/>
      <c r="R27" s="315"/>
      <c r="S27" s="315"/>
      <c r="T27" s="316"/>
      <c r="U27" s="315"/>
      <c r="V27" s="78"/>
      <c r="X27" s="80" t="s">
        <v>51</v>
      </c>
      <c r="Y27" s="81" t="s">
        <v>52</v>
      </c>
      <c r="Z27" s="82" t="s">
        <v>53</v>
      </c>
      <c r="AA27" s="83" t="s">
        <v>54</v>
      </c>
      <c r="AB27" s="84" t="s">
        <v>55</v>
      </c>
    </row>
    <row r="28" spans="1:29" ht="21.75" customHeight="1">
      <c r="R28" s="407" t="s">
        <v>56</v>
      </c>
      <c r="S28" s="408"/>
      <c r="T28" s="408"/>
      <c r="U28" s="408"/>
      <c r="V28" s="408"/>
      <c r="W28" s="408"/>
      <c r="X28" s="322">
        <f>(F19+G19)*10000/X30</f>
        <v>11.119605254013482</v>
      </c>
      <c r="Y28" s="322">
        <f>W19*10000/Y30</f>
        <v>14.131551901336074</v>
      </c>
      <c r="Z28" s="320">
        <f>X19*10000/Z30</f>
        <v>11.478420569329661</v>
      </c>
      <c r="AA28" s="321">
        <f>G19*10000/AA30</f>
        <v>4.4804540193406268</v>
      </c>
      <c r="AB28" s="323">
        <f>49*10000/AB30</f>
        <v>22.29806598407281</v>
      </c>
    </row>
    <row r="29" spans="1:29" ht="24" customHeight="1">
      <c r="R29" s="381" t="s">
        <v>57</v>
      </c>
      <c r="S29" s="382"/>
      <c r="T29" s="382"/>
      <c r="U29" s="382"/>
      <c r="V29" s="382"/>
      <c r="W29" s="383"/>
      <c r="X29" s="85">
        <f>(X28/X31)-100%</f>
        <v>-6.2427887519942438E-2</v>
      </c>
      <c r="Y29" s="85">
        <f>Y28/Y31-100%</f>
        <v>-0.1050315451972087</v>
      </c>
      <c r="Z29" s="86">
        <f>Z28/Z31-100%</f>
        <v>-6.9065647256313034E-2</v>
      </c>
      <c r="AA29" s="87">
        <f>AA28/AA31-100%</f>
        <v>-0.10211342297783033</v>
      </c>
      <c r="AB29" s="88"/>
    </row>
    <row r="30" spans="1:29" ht="19.5" customHeight="1">
      <c r="R30" s="412" t="s">
        <v>58</v>
      </c>
      <c r="S30" s="408"/>
      <c r="T30" s="408"/>
      <c r="U30" s="408"/>
      <c r="V30" s="408"/>
      <c r="W30" s="408"/>
      <c r="X30" s="89">
        <v>57556</v>
      </c>
      <c r="Y30" s="89">
        <v>7784</v>
      </c>
      <c r="Z30" s="90">
        <v>65340</v>
      </c>
      <c r="AA30" s="89">
        <v>53566</v>
      </c>
      <c r="AB30" s="91">
        <v>21975</v>
      </c>
    </row>
    <row r="31" spans="1:29" ht="15" customHeight="1">
      <c r="T31" s="413" t="s">
        <v>59</v>
      </c>
      <c r="U31" s="414"/>
      <c r="V31" s="414"/>
      <c r="W31" s="415"/>
      <c r="X31" s="324">
        <v>11.86</v>
      </c>
      <c r="Y31" s="324">
        <v>15.79</v>
      </c>
      <c r="Z31" s="325">
        <v>12.33</v>
      </c>
      <c r="AA31" s="324">
        <v>4.99</v>
      </c>
      <c r="AB31" s="92"/>
    </row>
    <row r="32" spans="1:29" ht="18.75" customHeight="1">
      <c r="T32" s="416" t="s">
        <v>60</v>
      </c>
      <c r="U32" s="417"/>
      <c r="V32" s="417"/>
      <c r="W32" s="418"/>
      <c r="X32" s="93">
        <v>13.3</v>
      </c>
      <c r="Y32" s="93">
        <v>18.2</v>
      </c>
      <c r="Z32" s="94">
        <v>13.9</v>
      </c>
      <c r="AA32" s="93">
        <v>6.2</v>
      </c>
      <c r="AB32" s="95"/>
    </row>
    <row r="33" spans="20:28">
      <c r="T33" s="409" t="s">
        <v>175</v>
      </c>
      <c r="U33" s="410"/>
      <c r="V33" s="410"/>
      <c r="W33" s="411"/>
      <c r="X33" s="14"/>
      <c r="Y33" s="14"/>
      <c r="Z33" s="326">
        <v>7.5</v>
      </c>
      <c r="AA33" s="14"/>
      <c r="AB33" s="14"/>
    </row>
    <row r="34" spans="20:28">
      <c r="T34" s="409" t="s">
        <v>176</v>
      </c>
      <c r="U34" s="410"/>
      <c r="V34" s="410"/>
      <c r="W34" s="411"/>
      <c r="X34" s="14"/>
      <c r="Y34" s="14"/>
      <c r="Z34" s="14"/>
      <c r="AA34" s="14"/>
      <c r="AB34" s="14"/>
    </row>
  </sheetData>
  <sheetProtection selectLockedCells="1" selectUnlockedCells="1"/>
  <mergeCells count="49">
    <mergeCell ref="T33:W33"/>
    <mergeCell ref="T34:W34"/>
    <mergeCell ref="R30:W30"/>
    <mergeCell ref="T31:W31"/>
    <mergeCell ref="T32:W32"/>
    <mergeCell ref="R29:W29"/>
    <mergeCell ref="J24:M24"/>
    <mergeCell ref="A19:B19"/>
    <mergeCell ref="A20:B20"/>
    <mergeCell ref="A21:C21"/>
    <mergeCell ref="A22:C22"/>
    <mergeCell ref="A23:C23"/>
    <mergeCell ref="V24:AB26"/>
    <mergeCell ref="J25:M25"/>
    <mergeCell ref="J26:M26"/>
    <mergeCell ref="J27:M27"/>
    <mergeCell ref="R28:W28"/>
    <mergeCell ref="A17:B17"/>
    <mergeCell ref="AB4:AB6"/>
    <mergeCell ref="E5:E6"/>
    <mergeCell ref="F5:F6"/>
    <mergeCell ref="G5:G6"/>
    <mergeCell ref="J5:J6"/>
    <mergeCell ref="K5:K6"/>
    <mergeCell ref="L5:L6"/>
    <mergeCell ref="M5:M6"/>
    <mergeCell ref="O5:O6"/>
    <mergeCell ref="P5:P6"/>
    <mergeCell ref="U4:U6"/>
    <mergeCell ref="V4:V6"/>
    <mergeCell ref="W4:W6"/>
    <mergeCell ref="X4:X6"/>
    <mergeCell ref="Y4:Z4"/>
    <mergeCell ref="AA4:AA6"/>
    <mergeCell ref="A1:U1"/>
    <mergeCell ref="A2:U2"/>
    <mergeCell ref="A4:A6"/>
    <mergeCell ref="B4:B6"/>
    <mergeCell ref="C4:C6"/>
    <mergeCell ref="D4:D6"/>
    <mergeCell ref="E4:M4"/>
    <mergeCell ref="N4:N6"/>
    <mergeCell ref="O4:S4"/>
    <mergeCell ref="T4:T6"/>
    <mergeCell ref="Q5:Q6"/>
    <mergeCell ref="R5:R6"/>
    <mergeCell ref="S5:S6"/>
    <mergeCell ref="Y5:Y6"/>
    <mergeCell ref="Z5:Z6"/>
  </mergeCells>
  <dataValidations count="1">
    <dataValidation operator="equal" allowBlank="1" showErrorMessage="1" sqref="AA31 Y30:Z30 V7:V18">
      <formula1>0</formula1>
      <formula2>0</formula2>
    </dataValidation>
  </dataValidations>
  <pageMargins left="0.59027777777777779" right="0" top="0.19652777777777777" bottom="0.19652777777777777" header="0.51180555555555551" footer="0.51180555555555551"/>
  <pageSetup paperSize="9" scale="6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showZeros="0" workbookViewId="0">
      <pane xSplit="4" ySplit="4" topLeftCell="E20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2.75"/>
  <cols>
    <col min="1" max="1" width="5.140625" customWidth="1"/>
    <col min="2" max="2" width="18.28515625" customWidth="1"/>
    <col min="3" max="3" width="8.85546875" customWidth="1"/>
    <col min="5" max="16" width="6.7109375" customWidth="1"/>
    <col min="17" max="17" width="7" customWidth="1"/>
    <col min="18" max="18" width="8" customWidth="1"/>
    <col min="19" max="19" width="7.85546875" customWidth="1"/>
    <col min="20" max="23" width="6.7109375" customWidth="1"/>
  </cols>
  <sheetData>
    <row r="1" spans="1:23" ht="33" customHeight="1">
      <c r="A1" s="431" t="s">
        <v>61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</row>
    <row r="2" spans="1:23" ht="31.5" customHeight="1">
      <c r="A2" s="432" t="s">
        <v>203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3" ht="21" customHeight="1">
      <c r="A3" s="329"/>
      <c r="B3" s="355" t="s">
        <v>197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</row>
    <row r="4" spans="1:23" ht="113.25" customHeight="1">
      <c r="A4" s="433" t="s">
        <v>62</v>
      </c>
      <c r="B4" s="344" t="s">
        <v>63</v>
      </c>
      <c r="C4" s="435" t="s">
        <v>196</v>
      </c>
      <c r="D4" s="345" t="s">
        <v>64</v>
      </c>
      <c r="E4" s="99" t="s">
        <v>65</v>
      </c>
      <c r="F4" s="99" t="s">
        <v>66</v>
      </c>
      <c r="G4" s="99" t="s">
        <v>67</v>
      </c>
      <c r="H4" s="99" t="s">
        <v>68</v>
      </c>
      <c r="I4" s="99" t="s">
        <v>69</v>
      </c>
      <c r="J4" s="99" t="s">
        <v>70</v>
      </c>
      <c r="K4" s="99" t="s">
        <v>71</v>
      </c>
      <c r="L4" s="99" t="s">
        <v>72</v>
      </c>
      <c r="M4" s="99" t="s">
        <v>73</v>
      </c>
      <c r="N4" s="99" t="s">
        <v>74</v>
      </c>
      <c r="O4" s="99" t="s">
        <v>75</v>
      </c>
      <c r="P4" s="99" t="s">
        <v>76</v>
      </c>
      <c r="Q4" s="346" t="s">
        <v>77</v>
      </c>
      <c r="R4" s="346" t="s">
        <v>78</v>
      </c>
      <c r="S4" s="99" t="s">
        <v>79</v>
      </c>
      <c r="T4" s="99" t="s">
        <v>80</v>
      </c>
      <c r="U4" s="99" t="s">
        <v>81</v>
      </c>
      <c r="V4" s="99" t="s">
        <v>82</v>
      </c>
      <c r="W4" s="100" t="s">
        <v>83</v>
      </c>
    </row>
    <row r="5" spans="1:23" ht="25.5" customHeight="1">
      <c r="A5" s="434"/>
      <c r="B5" s="344"/>
      <c r="C5" s="434"/>
      <c r="D5" s="345"/>
      <c r="E5" s="347" t="s">
        <v>84</v>
      </c>
      <c r="F5" s="347" t="s">
        <v>85</v>
      </c>
      <c r="G5" s="347" t="s">
        <v>86</v>
      </c>
      <c r="H5" s="347" t="s">
        <v>87</v>
      </c>
      <c r="I5" s="347" t="s">
        <v>88</v>
      </c>
      <c r="J5" s="347" t="s">
        <v>89</v>
      </c>
      <c r="K5" s="348" t="s">
        <v>90</v>
      </c>
      <c r="L5" s="347" t="s">
        <v>91</v>
      </c>
      <c r="M5" s="347" t="s">
        <v>92</v>
      </c>
      <c r="N5" s="347" t="s">
        <v>93</v>
      </c>
      <c r="O5" s="347" t="s">
        <v>94</v>
      </c>
      <c r="P5" s="347" t="s">
        <v>95</v>
      </c>
      <c r="Q5" s="347" t="s">
        <v>96</v>
      </c>
      <c r="R5" s="347" t="s">
        <v>97</v>
      </c>
      <c r="S5" s="347" t="s">
        <v>98</v>
      </c>
      <c r="T5" s="347" t="s">
        <v>99</v>
      </c>
      <c r="U5" s="347" t="s">
        <v>100</v>
      </c>
      <c r="V5" s="105" t="s">
        <v>101</v>
      </c>
      <c r="W5" s="105" t="s">
        <v>101</v>
      </c>
    </row>
    <row r="6" spans="1:23" ht="15.75">
      <c r="A6" s="349">
        <v>1</v>
      </c>
      <c r="B6" s="350" t="s">
        <v>32</v>
      </c>
      <c r="C6" s="351">
        <v>32487</v>
      </c>
      <c r="D6" s="352">
        <v>290</v>
      </c>
      <c r="E6" s="111">
        <v>5</v>
      </c>
      <c r="F6" s="111">
        <v>52</v>
      </c>
      <c r="G6" s="111"/>
      <c r="H6" s="111">
        <v>4</v>
      </c>
      <c r="I6" s="111"/>
      <c r="J6" s="111">
        <v>7</v>
      </c>
      <c r="K6" s="353">
        <v>146</v>
      </c>
      <c r="L6" s="111">
        <v>11</v>
      </c>
      <c r="M6" s="111">
        <v>18</v>
      </c>
      <c r="N6" s="111"/>
      <c r="O6" s="111"/>
      <c r="P6" s="111">
        <v>4</v>
      </c>
      <c r="Q6" s="111"/>
      <c r="R6" s="111">
        <v>1</v>
      </c>
      <c r="S6" s="111"/>
      <c r="T6" s="111">
        <v>2</v>
      </c>
      <c r="U6" s="354">
        <v>40</v>
      </c>
      <c r="V6" s="111">
        <v>1</v>
      </c>
      <c r="W6" s="112">
        <f t="shared" ref="W6:W18" si="0">V6*100000/$C6</f>
        <v>3.0781543386585404</v>
      </c>
    </row>
    <row r="7" spans="1:23" ht="15.75">
      <c r="A7" s="122">
        <v>2</v>
      </c>
      <c r="B7" s="338" t="s">
        <v>33</v>
      </c>
      <c r="C7" s="339">
        <v>8441</v>
      </c>
      <c r="D7" s="340">
        <v>120</v>
      </c>
      <c r="E7" s="121"/>
      <c r="F7" s="121">
        <v>14</v>
      </c>
      <c r="G7" s="121"/>
      <c r="H7" s="121">
        <v>1</v>
      </c>
      <c r="I7" s="121"/>
      <c r="J7" s="121">
        <v>2</v>
      </c>
      <c r="K7" s="341">
        <v>47</v>
      </c>
      <c r="L7" s="121">
        <v>5</v>
      </c>
      <c r="M7" s="121">
        <v>5</v>
      </c>
      <c r="N7" s="121"/>
      <c r="O7" s="121"/>
      <c r="P7" s="121"/>
      <c r="Q7" s="121"/>
      <c r="R7" s="121"/>
      <c r="S7" s="121"/>
      <c r="T7" s="121">
        <v>20</v>
      </c>
      <c r="U7" s="214">
        <v>26</v>
      </c>
      <c r="V7" s="342"/>
      <c r="W7" s="343">
        <f t="shared" si="0"/>
        <v>0</v>
      </c>
    </row>
    <row r="8" spans="1:23" ht="15.75">
      <c r="A8" s="106">
        <v>3</v>
      </c>
      <c r="B8" s="7" t="s">
        <v>34</v>
      </c>
      <c r="C8" s="8">
        <v>12318</v>
      </c>
      <c r="D8" s="10">
        <v>176</v>
      </c>
      <c r="E8" s="108">
        <v>6</v>
      </c>
      <c r="F8" s="108">
        <v>24</v>
      </c>
      <c r="G8" s="108">
        <v>2</v>
      </c>
      <c r="H8" s="108">
        <v>3</v>
      </c>
      <c r="I8" s="108"/>
      <c r="J8" s="108">
        <v>12</v>
      </c>
      <c r="K8" s="109">
        <v>64</v>
      </c>
      <c r="L8" s="108">
        <v>9</v>
      </c>
      <c r="M8" s="108">
        <v>10</v>
      </c>
      <c r="N8" s="108"/>
      <c r="O8" s="108">
        <v>1</v>
      </c>
      <c r="P8" s="108">
        <v>6</v>
      </c>
      <c r="Q8" s="108"/>
      <c r="R8" s="108">
        <v>1</v>
      </c>
      <c r="S8" s="108">
        <v>1</v>
      </c>
      <c r="T8" s="108">
        <v>14</v>
      </c>
      <c r="U8" s="214">
        <v>23</v>
      </c>
      <c r="V8" s="111">
        <v>1</v>
      </c>
      <c r="W8" s="112">
        <f t="shared" si="0"/>
        <v>8.1182010066569248</v>
      </c>
    </row>
    <row r="9" spans="1:23" ht="15.75">
      <c r="A9" s="106">
        <v>4</v>
      </c>
      <c r="B9" s="7" t="s">
        <v>35</v>
      </c>
      <c r="C9" s="8">
        <v>13749</v>
      </c>
      <c r="D9" s="10">
        <v>119</v>
      </c>
      <c r="E9" s="108">
        <v>3</v>
      </c>
      <c r="F9" s="108">
        <v>16</v>
      </c>
      <c r="G9" s="113">
        <v>1</v>
      </c>
      <c r="H9" s="113">
        <v>5</v>
      </c>
      <c r="I9" s="113"/>
      <c r="J9" s="108"/>
      <c r="K9" s="109">
        <v>54</v>
      </c>
      <c r="L9" s="108">
        <v>1</v>
      </c>
      <c r="M9" s="108">
        <v>9</v>
      </c>
      <c r="N9" s="113"/>
      <c r="O9" s="113">
        <v>1</v>
      </c>
      <c r="P9" s="113">
        <v>3</v>
      </c>
      <c r="Q9" s="113"/>
      <c r="R9" s="113"/>
      <c r="S9" s="113">
        <v>2</v>
      </c>
      <c r="T9" s="113">
        <v>2</v>
      </c>
      <c r="U9" s="214">
        <v>22</v>
      </c>
      <c r="V9" s="111">
        <v>2</v>
      </c>
      <c r="W9" s="112">
        <f t="shared" si="0"/>
        <v>14.546512473634445</v>
      </c>
    </row>
    <row r="10" spans="1:23" ht="15.75">
      <c r="A10" s="114">
        <v>5</v>
      </c>
      <c r="B10" s="7" t="s">
        <v>36</v>
      </c>
      <c r="C10" s="8">
        <v>14333</v>
      </c>
      <c r="D10" s="10">
        <v>160</v>
      </c>
      <c r="E10" s="115">
        <v>2</v>
      </c>
      <c r="F10" s="116">
        <v>16</v>
      </c>
      <c r="G10" s="117"/>
      <c r="H10" s="333">
        <v>2</v>
      </c>
      <c r="I10" s="117"/>
      <c r="J10" s="115">
        <v>16</v>
      </c>
      <c r="K10" s="118">
        <v>56</v>
      </c>
      <c r="L10" s="119">
        <v>9</v>
      </c>
      <c r="M10" s="116">
        <v>6</v>
      </c>
      <c r="N10" s="117"/>
      <c r="O10" s="120"/>
      <c r="P10" s="117">
        <v>6</v>
      </c>
      <c r="Q10" s="117"/>
      <c r="R10" s="120"/>
      <c r="S10" s="120">
        <v>1</v>
      </c>
      <c r="T10" s="120">
        <v>22</v>
      </c>
      <c r="U10" s="223">
        <v>24</v>
      </c>
      <c r="V10" s="111">
        <v>1</v>
      </c>
      <c r="W10" s="112">
        <f t="shared" si="0"/>
        <v>6.9769064396846439</v>
      </c>
    </row>
    <row r="11" spans="1:23" ht="15.75">
      <c r="A11" s="106">
        <v>6</v>
      </c>
      <c r="B11" s="7" t="s">
        <v>37</v>
      </c>
      <c r="C11" s="8">
        <v>11419</v>
      </c>
      <c r="D11" s="10">
        <v>116</v>
      </c>
      <c r="E11" s="108">
        <v>2</v>
      </c>
      <c r="F11" s="108">
        <v>11</v>
      </c>
      <c r="G11" s="121"/>
      <c r="H11" s="121">
        <v>2</v>
      </c>
      <c r="I11" s="121"/>
      <c r="J11" s="108">
        <v>3</v>
      </c>
      <c r="K11" s="109">
        <v>46</v>
      </c>
      <c r="L11" s="108">
        <v>3</v>
      </c>
      <c r="M11" s="110">
        <v>10</v>
      </c>
      <c r="N11" s="108"/>
      <c r="O11" s="108"/>
      <c r="P11" s="108">
        <v>3</v>
      </c>
      <c r="Q11" s="108"/>
      <c r="R11" s="108">
        <v>2</v>
      </c>
      <c r="S11" s="108">
        <v>4</v>
      </c>
      <c r="T11" s="108">
        <v>2</v>
      </c>
      <c r="U11" s="214">
        <v>28</v>
      </c>
      <c r="V11" s="111">
        <v>1</v>
      </c>
      <c r="W11" s="112">
        <f t="shared" si="0"/>
        <v>8.7573342674489894</v>
      </c>
    </row>
    <row r="12" spans="1:23" ht="15.75">
      <c r="A12" s="106">
        <v>7</v>
      </c>
      <c r="B12" s="7" t="s">
        <v>38</v>
      </c>
      <c r="C12" s="8">
        <v>18919</v>
      </c>
      <c r="D12" s="10">
        <v>116</v>
      </c>
      <c r="E12" s="108">
        <v>1</v>
      </c>
      <c r="F12" s="108">
        <v>13</v>
      </c>
      <c r="G12" s="108"/>
      <c r="H12" s="108"/>
      <c r="I12" s="108"/>
      <c r="J12" s="108"/>
      <c r="K12" s="109">
        <v>49</v>
      </c>
      <c r="L12" s="108">
        <v>8</v>
      </c>
      <c r="M12" s="108">
        <v>5</v>
      </c>
      <c r="N12" s="121">
        <v>1</v>
      </c>
      <c r="O12" s="121"/>
      <c r="P12" s="121">
        <v>5</v>
      </c>
      <c r="Q12" s="121"/>
      <c r="R12" s="121">
        <v>3</v>
      </c>
      <c r="S12" s="121">
        <v>2</v>
      </c>
      <c r="T12" s="121">
        <v>1</v>
      </c>
      <c r="U12" s="214">
        <v>28</v>
      </c>
      <c r="V12" s="111"/>
      <c r="W12" s="112">
        <f t="shared" si="0"/>
        <v>0</v>
      </c>
    </row>
    <row r="13" spans="1:23" ht="15.75">
      <c r="A13" s="122">
        <v>8</v>
      </c>
      <c r="B13" s="7" t="s">
        <v>39</v>
      </c>
      <c r="C13" s="8">
        <v>14698</v>
      </c>
      <c r="D13" s="10">
        <v>142</v>
      </c>
      <c r="E13" s="108">
        <v>4</v>
      </c>
      <c r="F13" s="108">
        <v>13</v>
      </c>
      <c r="G13" s="108"/>
      <c r="H13" s="108">
        <v>2</v>
      </c>
      <c r="I13" s="108"/>
      <c r="J13" s="108">
        <v>6</v>
      </c>
      <c r="K13" s="109">
        <v>56</v>
      </c>
      <c r="L13" s="108">
        <v>5</v>
      </c>
      <c r="M13" s="108">
        <v>8</v>
      </c>
      <c r="N13" s="108"/>
      <c r="O13" s="108"/>
      <c r="P13" s="108"/>
      <c r="Q13" s="108"/>
      <c r="R13" s="108"/>
      <c r="S13" s="108">
        <v>1</v>
      </c>
      <c r="T13" s="108">
        <v>25</v>
      </c>
      <c r="U13" s="214">
        <v>22</v>
      </c>
      <c r="V13" s="111"/>
      <c r="W13" s="112">
        <f t="shared" si="0"/>
        <v>0</v>
      </c>
    </row>
    <row r="14" spans="1:23" ht="15.75">
      <c r="A14" s="106">
        <v>9</v>
      </c>
      <c r="B14" s="7" t="s">
        <v>40</v>
      </c>
      <c r="C14" s="8">
        <v>16467</v>
      </c>
      <c r="D14" s="10">
        <v>200</v>
      </c>
      <c r="E14" s="108"/>
      <c r="F14" s="108">
        <v>22</v>
      </c>
      <c r="G14" s="108"/>
      <c r="H14" s="108"/>
      <c r="I14" s="108"/>
      <c r="J14" s="108">
        <v>2</v>
      </c>
      <c r="K14" s="109">
        <v>84</v>
      </c>
      <c r="L14" s="108">
        <v>18</v>
      </c>
      <c r="M14" s="108">
        <v>4</v>
      </c>
      <c r="N14" s="108"/>
      <c r="O14" s="108"/>
      <c r="P14" s="108">
        <v>4</v>
      </c>
      <c r="Q14" s="108"/>
      <c r="R14" s="108">
        <v>4</v>
      </c>
      <c r="S14" s="108">
        <v>2</v>
      </c>
      <c r="T14" s="108">
        <v>32</v>
      </c>
      <c r="U14" s="214">
        <v>28</v>
      </c>
      <c r="V14" s="111"/>
      <c r="W14" s="112">
        <f t="shared" si="0"/>
        <v>0</v>
      </c>
    </row>
    <row r="15" spans="1:23" ht="15.75">
      <c r="A15" s="106">
        <v>10</v>
      </c>
      <c r="B15" s="23" t="s">
        <v>41</v>
      </c>
      <c r="C15" s="8">
        <v>10175</v>
      </c>
      <c r="D15" s="10">
        <v>121</v>
      </c>
      <c r="E15" s="108">
        <f>'[2]11м'!E15+[2]декаб!E14</f>
        <v>2</v>
      </c>
      <c r="F15" s="108">
        <v>23</v>
      </c>
      <c r="G15" s="108">
        <f>'[2]11м'!G15+[2]декаб!G14</f>
        <v>0</v>
      </c>
      <c r="H15" s="108">
        <f>'[2]11м'!H15+[2]декаб!H14</f>
        <v>3</v>
      </c>
      <c r="I15" s="108">
        <f>'[2]11м'!I15+[2]декаб!I14</f>
        <v>0</v>
      </c>
      <c r="J15" s="108">
        <f>'[2]11м'!J15+[2]декаб!J14</f>
        <v>3</v>
      </c>
      <c r="K15" s="123">
        <v>57</v>
      </c>
      <c r="L15" s="108">
        <v>4</v>
      </c>
      <c r="M15" s="108">
        <v>6</v>
      </c>
      <c r="N15" s="108">
        <f>'[2]11м'!N15+[2]декаб!N14</f>
        <v>0</v>
      </c>
      <c r="O15" s="108">
        <f>'[2]11м'!O15+[2]декаб!O14</f>
        <v>0</v>
      </c>
      <c r="P15" s="108">
        <f>'[2]11м'!P15+[2]декаб!P14</f>
        <v>2</v>
      </c>
      <c r="Q15" s="108">
        <f>'[2]11м'!Q15+[2]декаб!Q14</f>
        <v>0</v>
      </c>
      <c r="R15" s="108">
        <v>1</v>
      </c>
      <c r="S15" s="108">
        <f>'[2]11м'!S15+[2]декаб!S14</f>
        <v>0</v>
      </c>
      <c r="T15" s="108">
        <f>'[2]11м'!T15+[2]декаб!T14</f>
        <v>6</v>
      </c>
      <c r="U15" s="214">
        <v>14</v>
      </c>
      <c r="V15" s="108">
        <f>'[2]11м'!V15+[2]декаб!V14</f>
        <v>0</v>
      </c>
      <c r="W15" s="112">
        <f t="shared" si="0"/>
        <v>0</v>
      </c>
    </row>
    <row r="16" spans="1:23" ht="18.75">
      <c r="A16" s="124" t="s">
        <v>102</v>
      </c>
      <c r="B16" s="125" t="s">
        <v>42</v>
      </c>
      <c r="C16" s="127">
        <f t="shared" ref="C16:D16" si="1">SUM(C6:C15)</f>
        <v>153006</v>
      </c>
      <c r="D16" s="24">
        <f t="shared" si="1"/>
        <v>1560</v>
      </c>
      <c r="E16" s="127">
        <f t="shared" ref="E16:V16" si="2">SUM(E6:E15)</f>
        <v>25</v>
      </c>
      <c r="F16" s="127">
        <f t="shared" si="2"/>
        <v>204</v>
      </c>
      <c r="G16" s="127">
        <f t="shared" si="2"/>
        <v>3</v>
      </c>
      <c r="H16" s="127">
        <f t="shared" si="2"/>
        <v>22</v>
      </c>
      <c r="I16" s="127">
        <f t="shared" si="2"/>
        <v>0</v>
      </c>
      <c r="J16" s="127">
        <f t="shared" si="2"/>
        <v>51</v>
      </c>
      <c r="K16" s="127">
        <f t="shared" si="2"/>
        <v>659</v>
      </c>
      <c r="L16" s="127">
        <f t="shared" si="2"/>
        <v>73</v>
      </c>
      <c r="M16" s="127">
        <f t="shared" si="2"/>
        <v>81</v>
      </c>
      <c r="N16" s="127">
        <f t="shared" si="2"/>
        <v>1</v>
      </c>
      <c r="O16" s="127">
        <f t="shared" si="2"/>
        <v>2</v>
      </c>
      <c r="P16" s="127">
        <f t="shared" si="2"/>
        <v>33</v>
      </c>
      <c r="Q16" s="127">
        <f t="shared" si="2"/>
        <v>0</v>
      </c>
      <c r="R16" s="127">
        <f t="shared" si="2"/>
        <v>12</v>
      </c>
      <c r="S16" s="127">
        <f t="shared" si="2"/>
        <v>13</v>
      </c>
      <c r="T16" s="128">
        <f t="shared" si="2"/>
        <v>126</v>
      </c>
      <c r="U16" s="225">
        <f>SUM(U6:U15)</f>
        <v>255</v>
      </c>
      <c r="V16" s="129">
        <f t="shared" si="2"/>
        <v>6</v>
      </c>
      <c r="W16" s="112">
        <f t="shared" si="0"/>
        <v>3.9214148464766088</v>
      </c>
    </row>
    <row r="17" spans="1:24" ht="15.75">
      <c r="A17" s="106">
        <v>11</v>
      </c>
      <c r="B17" s="130" t="s">
        <v>103</v>
      </c>
      <c r="C17" s="39">
        <v>63078</v>
      </c>
      <c r="D17" s="10">
        <v>586</v>
      </c>
      <c r="E17" s="120">
        <v>12</v>
      </c>
      <c r="F17" s="120">
        <v>111</v>
      </c>
      <c r="G17" s="120"/>
      <c r="H17" s="120">
        <v>12</v>
      </c>
      <c r="I17" s="120">
        <v>1</v>
      </c>
      <c r="J17" s="120">
        <v>12</v>
      </c>
      <c r="K17" s="109">
        <v>260</v>
      </c>
      <c r="L17" s="120">
        <v>38</v>
      </c>
      <c r="M17" s="120">
        <v>30</v>
      </c>
      <c r="N17" s="120"/>
      <c r="O17" s="120">
        <v>2</v>
      </c>
      <c r="P17" s="120">
        <v>7</v>
      </c>
      <c r="Q17" s="120"/>
      <c r="R17" s="120">
        <v>4</v>
      </c>
      <c r="S17" s="120">
        <v>3</v>
      </c>
      <c r="T17" s="120">
        <v>43</v>
      </c>
      <c r="U17" s="227">
        <v>51</v>
      </c>
      <c r="V17" s="131">
        <v>8</v>
      </c>
      <c r="W17" s="112">
        <f t="shared" si="0"/>
        <v>12.682710295190082</v>
      </c>
    </row>
    <row r="18" spans="1:24" ht="16.5" thickBot="1">
      <c r="A18" s="124" t="s">
        <v>104</v>
      </c>
      <c r="B18" s="125" t="s">
        <v>105</v>
      </c>
      <c r="C18" s="43">
        <f>C16+C17</f>
        <v>216084</v>
      </c>
      <c r="D18" s="44">
        <f t="shared" ref="D18" si="3">D16+D17</f>
        <v>2146</v>
      </c>
      <c r="E18" s="132">
        <v>37</v>
      </c>
      <c r="F18" s="132">
        <v>315</v>
      </c>
      <c r="G18" s="132">
        <f t="shared" ref="G18:S18" si="4">G16+G17</f>
        <v>3</v>
      </c>
      <c r="H18" s="133">
        <v>34</v>
      </c>
      <c r="I18" s="132">
        <f t="shared" si="4"/>
        <v>1</v>
      </c>
      <c r="J18" s="132">
        <v>63</v>
      </c>
      <c r="K18" s="133">
        <v>919</v>
      </c>
      <c r="L18" s="133">
        <v>111</v>
      </c>
      <c r="M18" s="132">
        <v>111</v>
      </c>
      <c r="N18" s="132">
        <f t="shared" si="4"/>
        <v>1</v>
      </c>
      <c r="O18" s="132">
        <f t="shared" si="4"/>
        <v>4</v>
      </c>
      <c r="P18" s="132">
        <f t="shared" si="4"/>
        <v>40</v>
      </c>
      <c r="Q18" s="132">
        <f t="shared" si="4"/>
        <v>0</v>
      </c>
      <c r="R18" s="133">
        <f t="shared" si="4"/>
        <v>16</v>
      </c>
      <c r="S18" s="133">
        <f t="shared" si="4"/>
        <v>16</v>
      </c>
      <c r="T18" s="133">
        <v>169</v>
      </c>
      <c r="U18" s="518">
        <v>306</v>
      </c>
      <c r="V18" s="519">
        <v>14</v>
      </c>
      <c r="W18" s="200">
        <f t="shared" si="0"/>
        <v>6.4789618851927955</v>
      </c>
    </row>
    <row r="19" spans="1:24" ht="37.5" customHeight="1">
      <c r="A19" s="422" t="s">
        <v>106</v>
      </c>
      <c r="B19" s="422"/>
      <c r="C19" s="422"/>
      <c r="D19" s="134">
        <f t="shared" ref="D19:Q19" si="5">D18*100000/$C$18</f>
        <v>993.1323004016956</v>
      </c>
      <c r="E19" s="134">
        <f t="shared" si="5"/>
        <v>17.12297069658096</v>
      </c>
      <c r="F19" s="134">
        <f t="shared" si="5"/>
        <v>145.77664241683789</v>
      </c>
      <c r="G19" s="134">
        <f t="shared" si="5"/>
        <v>1.3883489753984561</v>
      </c>
      <c r="H19" s="134">
        <f t="shared" si="5"/>
        <v>15.734621721182503</v>
      </c>
      <c r="I19" s="134">
        <f t="shared" si="5"/>
        <v>0.4627829917994854</v>
      </c>
      <c r="J19" s="134">
        <f t="shared" si="5"/>
        <v>29.15532848336758</v>
      </c>
      <c r="K19" s="134">
        <f t="shared" si="5"/>
        <v>425.29756946372709</v>
      </c>
      <c r="L19" s="134">
        <f t="shared" si="5"/>
        <v>51.368912089742878</v>
      </c>
      <c r="M19" s="134">
        <f t="shared" si="5"/>
        <v>51.368912089742878</v>
      </c>
      <c r="N19" s="134">
        <f t="shared" si="5"/>
        <v>0.4627829917994854</v>
      </c>
      <c r="O19" s="134">
        <f t="shared" si="5"/>
        <v>1.8511319671979416</v>
      </c>
      <c r="P19" s="134">
        <f t="shared" si="5"/>
        <v>18.511319671979415</v>
      </c>
      <c r="Q19" s="134">
        <f t="shared" si="5"/>
        <v>0</v>
      </c>
      <c r="R19" s="134">
        <v>410.8</v>
      </c>
      <c r="S19" s="134">
        <f>S18*100000/$C$18</f>
        <v>7.4045278687917664</v>
      </c>
      <c r="T19" s="134">
        <f>T18*100000/$C$18</f>
        <v>78.210325614113032</v>
      </c>
      <c r="U19" s="198">
        <f>U18*100000/$C$18</f>
        <v>141.61159549064251</v>
      </c>
      <c r="V19" s="201">
        <f>V18*100000/$C$18</f>
        <v>6.4789618851927955</v>
      </c>
      <c r="W19" s="135"/>
      <c r="X19" s="78"/>
    </row>
    <row r="20" spans="1:24" ht="21" customHeight="1" thickBot="1">
      <c r="A20" s="423" t="s">
        <v>107</v>
      </c>
      <c r="B20" s="423"/>
      <c r="C20" s="423"/>
      <c r="D20" s="136">
        <v>0</v>
      </c>
      <c r="E20" s="137">
        <f t="shared" ref="E20:K20" si="6">SUM(E$18/$D$18)</f>
        <v>1.7241379310344827E-2</v>
      </c>
      <c r="F20" s="137">
        <f t="shared" si="6"/>
        <v>0.146784715750233</v>
      </c>
      <c r="G20" s="137">
        <f t="shared" si="6"/>
        <v>1.3979496738117428E-3</v>
      </c>
      <c r="H20" s="137">
        <f t="shared" si="6"/>
        <v>1.5843429636533086E-2</v>
      </c>
      <c r="I20" s="137">
        <f t="shared" si="6"/>
        <v>4.6598322460391424E-4</v>
      </c>
      <c r="J20" s="137">
        <f t="shared" si="6"/>
        <v>2.9356943150046597E-2</v>
      </c>
      <c r="K20" s="137">
        <f t="shared" si="6"/>
        <v>0.42823858341099719</v>
      </c>
      <c r="L20" s="137">
        <f t="shared" ref="L20:V20" si="7">SUM(L$18/$D$18)*1</f>
        <v>5.1724137931034482E-2</v>
      </c>
      <c r="M20" s="137">
        <f t="shared" si="7"/>
        <v>5.1724137931034482E-2</v>
      </c>
      <c r="N20" s="137">
        <f t="shared" si="7"/>
        <v>4.6598322460391424E-4</v>
      </c>
      <c r="O20" s="137">
        <f t="shared" si="7"/>
        <v>1.863932898415657E-3</v>
      </c>
      <c r="P20" s="137">
        <f t="shared" si="7"/>
        <v>1.8639328984156569E-2</v>
      </c>
      <c r="Q20" s="137">
        <f t="shared" si="7"/>
        <v>0</v>
      </c>
      <c r="R20" s="137">
        <f t="shared" si="7"/>
        <v>7.4557315936626279E-3</v>
      </c>
      <c r="S20" s="137">
        <f t="shared" si="7"/>
        <v>7.4557315936626279E-3</v>
      </c>
      <c r="T20" s="138">
        <f t="shared" si="7"/>
        <v>7.8751164958061504E-2</v>
      </c>
      <c r="U20" s="139">
        <f t="shared" si="7"/>
        <v>0.14259086672879775</v>
      </c>
      <c r="V20" s="140">
        <f t="shared" si="7"/>
        <v>6.5237651444547996E-3</v>
      </c>
      <c r="W20" s="145"/>
      <c r="X20" s="78"/>
    </row>
    <row r="21" spans="1:24" ht="22.5" customHeight="1">
      <c r="A21" s="424" t="s">
        <v>108</v>
      </c>
      <c r="B21" s="425"/>
      <c r="C21" s="426"/>
      <c r="D21" s="141">
        <v>1093.586778092822</v>
      </c>
      <c r="E21" s="141">
        <v>19.120280555141022</v>
      </c>
      <c r="F21" s="141">
        <v>152.49589613490525</v>
      </c>
      <c r="G21" s="141">
        <v>0.93269661244590363</v>
      </c>
      <c r="H21" s="141">
        <v>14.456797492911505</v>
      </c>
      <c r="I21" s="141">
        <v>0.46634830622295181</v>
      </c>
      <c r="J21" s="141">
        <v>22.851067004924637</v>
      </c>
      <c r="K21" s="141">
        <v>422.51156543799431</v>
      </c>
      <c r="L21" s="141">
        <v>70.884942545888677</v>
      </c>
      <c r="M21" s="141">
        <v>55.495448440531263</v>
      </c>
      <c r="N21" s="141">
        <v>1.3990449186688554</v>
      </c>
      <c r="O21" s="141">
        <v>1.8653932248918073</v>
      </c>
      <c r="P21" s="141">
        <v>17.721235636472169</v>
      </c>
      <c r="Q21" s="141">
        <v>24.9</v>
      </c>
      <c r="R21" s="141">
        <v>646.2838677603778</v>
      </c>
      <c r="S21" s="141">
        <v>3.7307864497836145</v>
      </c>
      <c r="T21" s="141">
        <v>91.870616325921503</v>
      </c>
      <c r="U21" s="142">
        <v>205.1932547380988</v>
      </c>
      <c r="V21" s="143">
        <v>9.7933144306819884</v>
      </c>
      <c r="W21" s="135"/>
      <c r="X21" s="78"/>
    </row>
    <row r="22" spans="1:24" ht="33" customHeight="1" thickBot="1">
      <c r="A22" s="421" t="s">
        <v>109</v>
      </c>
      <c r="B22" s="421"/>
      <c r="C22" s="421"/>
      <c r="D22" s="144">
        <f t="shared" ref="D22:P22" si="8">D19/D21-100%</f>
        <v>-9.1857801962744623E-2</v>
      </c>
      <c r="E22" s="144">
        <f t="shared" si="8"/>
        <v>-0.10446027990018325</v>
      </c>
      <c r="F22" s="144">
        <f t="shared" si="8"/>
        <v>-4.4061865849315596E-2</v>
      </c>
      <c r="G22" s="144">
        <f t="shared" si="8"/>
        <v>0.48853223746320862</v>
      </c>
      <c r="H22" s="144">
        <f t="shared" si="8"/>
        <v>8.8389162876324701E-2</v>
      </c>
      <c r="I22" s="144">
        <f t="shared" si="8"/>
        <v>-7.6451750245275507E-3</v>
      </c>
      <c r="J22" s="144">
        <f t="shared" si="8"/>
        <v>0.27588477496846475</v>
      </c>
      <c r="K22" s="144">
        <f t="shared" si="8"/>
        <v>6.5939118680566899E-3</v>
      </c>
      <c r="L22" s="144">
        <f t="shared" si="8"/>
        <v>-0.27531983176133257</v>
      </c>
      <c r="M22" s="144">
        <f t="shared" si="8"/>
        <v>-7.4358104434643302E-2</v>
      </c>
      <c r="N22" s="144">
        <f t="shared" si="8"/>
        <v>-0.66921505834150907</v>
      </c>
      <c r="O22" s="144">
        <f t="shared" si="8"/>
        <v>-7.6451750245275507E-3</v>
      </c>
      <c r="P22" s="144">
        <f t="shared" si="8"/>
        <v>4.4584026289971046E-2</v>
      </c>
      <c r="Q22" s="144"/>
      <c r="R22" s="144">
        <f>R19/R21-100%</f>
        <v>-0.36436599999999997</v>
      </c>
      <c r="S22" s="144">
        <f>S19/S21-100%</f>
        <v>0.9847096499509449</v>
      </c>
      <c r="T22" s="144">
        <f>T19/T21-100%</f>
        <v>-0.14869053085860473</v>
      </c>
      <c r="U22" s="199">
        <f>U19/U21-100%</f>
        <v>-0.3098623262670579</v>
      </c>
      <c r="V22" s="202">
        <f>V19/V21-100%</f>
        <v>-0.33843011668301837</v>
      </c>
      <c r="W22" s="145"/>
      <c r="X22" s="78"/>
    </row>
    <row r="23" spans="1:24" ht="20.25" customHeight="1">
      <c r="A23" s="427" t="s">
        <v>110</v>
      </c>
      <c r="B23" s="428"/>
      <c r="C23" s="429"/>
      <c r="D23" s="203">
        <v>2345</v>
      </c>
      <c r="E23" s="204">
        <v>41</v>
      </c>
      <c r="F23" s="204">
        <v>327</v>
      </c>
      <c r="G23" s="204">
        <v>2</v>
      </c>
      <c r="H23" s="204">
        <v>31</v>
      </c>
      <c r="I23" s="204">
        <v>1</v>
      </c>
      <c r="J23" s="204">
        <v>49</v>
      </c>
      <c r="K23" s="204">
        <v>906</v>
      </c>
      <c r="L23" s="204">
        <v>152</v>
      </c>
      <c r="M23" s="204">
        <v>119</v>
      </c>
      <c r="N23" s="204">
        <v>3</v>
      </c>
      <c r="O23" s="204">
        <v>4</v>
      </c>
      <c r="P23" s="204">
        <v>38</v>
      </c>
      <c r="Q23" s="204">
        <v>1</v>
      </c>
      <c r="R23" s="204">
        <v>26</v>
      </c>
      <c r="S23" s="204">
        <v>8</v>
      </c>
      <c r="T23" s="204">
        <v>197</v>
      </c>
      <c r="U23" s="205">
        <v>440</v>
      </c>
      <c r="V23" s="131">
        <v>21</v>
      </c>
      <c r="W23" s="145"/>
    </row>
    <row r="24" spans="1:24" ht="16.5" customHeight="1">
      <c r="A24" s="430" t="s">
        <v>111</v>
      </c>
      <c r="B24" s="430"/>
      <c r="C24" s="430"/>
      <c r="D24" s="146">
        <v>1112.0306196338058</v>
      </c>
      <c r="E24" s="146">
        <v>20.218738538796469</v>
      </c>
      <c r="F24" s="146">
        <v>153.75645353921965</v>
      </c>
      <c r="G24" s="146">
        <v>0.94040644366495196</v>
      </c>
      <c r="H24" s="146">
        <v>9.8742676584819957</v>
      </c>
      <c r="I24" s="146">
        <v>0</v>
      </c>
      <c r="J24" s="146">
        <v>14.10609665497428</v>
      </c>
      <c r="K24" s="146">
        <v>453.74610906833931</v>
      </c>
      <c r="L24" s="146">
        <v>81.81536059885083</v>
      </c>
      <c r="M24" s="146">
        <v>48.901135070577503</v>
      </c>
      <c r="N24" s="146">
        <v>1.4106096654974281</v>
      </c>
      <c r="O24" s="146">
        <v>1.4106096654974281</v>
      </c>
      <c r="P24" s="146">
        <v>7.9934547711520922</v>
      </c>
      <c r="Q24" s="146">
        <v>0</v>
      </c>
      <c r="R24" s="146">
        <v>431.42597638510443</v>
      </c>
      <c r="S24" s="146">
        <v>3.7616257746598079</v>
      </c>
      <c r="T24" s="146">
        <v>81.81536059885083</v>
      </c>
      <c r="U24" s="146">
        <v>223.34653037042611</v>
      </c>
      <c r="V24" s="146">
        <v>11.7550805458119</v>
      </c>
    </row>
    <row r="25" spans="1:24" ht="16.5" customHeight="1">
      <c r="A25" s="430" t="s">
        <v>112</v>
      </c>
      <c r="B25" s="430"/>
      <c r="C25" s="430"/>
      <c r="D25" s="146">
        <v>1133.6761534633522</v>
      </c>
      <c r="E25" s="146">
        <v>27.488803052205029</v>
      </c>
      <c r="F25" s="146">
        <v>154.50603094860068</v>
      </c>
      <c r="G25" s="146">
        <v>0</v>
      </c>
      <c r="H25" s="146">
        <v>4.7394488021043149</v>
      </c>
      <c r="I25" s="146">
        <v>0</v>
      </c>
      <c r="J25" s="146">
        <v>14.218346406312946</v>
      </c>
      <c r="K25" s="146">
        <v>502.3815730230574</v>
      </c>
      <c r="L25" s="146">
        <v>74.409346193037749</v>
      </c>
      <c r="M25" s="146">
        <v>44.076873859570135</v>
      </c>
      <c r="N25" s="146">
        <v>1.4218346406312945</v>
      </c>
      <c r="O25" s="146">
        <v>1.8957795208417261</v>
      </c>
      <c r="P25" s="146">
        <v>4.7394488021043149</v>
      </c>
      <c r="Q25" s="146">
        <v>0</v>
      </c>
      <c r="R25" s="146">
        <v>697.88383610986045</v>
      </c>
      <c r="S25" s="146">
        <v>5.687338562525178</v>
      </c>
      <c r="T25" s="146">
        <v>66.826228109670851</v>
      </c>
      <c r="U25" s="146">
        <v>216.11886537595677</v>
      </c>
      <c r="V25" s="146">
        <v>18.957795208417259</v>
      </c>
    </row>
    <row r="26" spans="1:24" ht="16.5" customHeight="1">
      <c r="B26" s="419" t="s">
        <v>178</v>
      </c>
      <c r="C26" s="420"/>
      <c r="D26" s="287">
        <v>1303.5999999999999</v>
      </c>
      <c r="E26" s="287">
        <v>23.5</v>
      </c>
      <c r="F26" s="287">
        <v>205.1</v>
      </c>
      <c r="G26" s="287">
        <v>1.2</v>
      </c>
      <c r="H26" s="287">
        <v>19.399999999999999</v>
      </c>
      <c r="I26" s="287">
        <v>9.9</v>
      </c>
      <c r="J26" s="288">
        <v>41</v>
      </c>
      <c r="K26" s="287">
        <v>635.29999999999995</v>
      </c>
      <c r="L26" s="287">
        <v>51.8</v>
      </c>
      <c r="M26" s="287">
        <v>69.599999999999994</v>
      </c>
      <c r="N26" s="287">
        <v>1.7</v>
      </c>
      <c r="O26" s="287">
        <v>2.4</v>
      </c>
      <c r="P26" s="287">
        <v>11.7</v>
      </c>
      <c r="Q26" s="287">
        <v>10.199999999999999</v>
      </c>
      <c r="R26" s="287">
        <v>346.2</v>
      </c>
      <c r="S26" s="91">
        <v>3.2</v>
      </c>
      <c r="T26" s="287">
        <v>101.9</v>
      </c>
      <c r="U26" s="287">
        <v>121.3</v>
      </c>
      <c r="V26" s="287">
        <v>9.1999999999999993</v>
      </c>
    </row>
    <row r="27" spans="1:24" ht="16.5" customHeight="1">
      <c r="B27" s="419" t="s">
        <v>177</v>
      </c>
      <c r="C27" s="420"/>
      <c r="D27" s="287">
        <v>1319.7</v>
      </c>
      <c r="E27" s="287">
        <v>44.1</v>
      </c>
      <c r="F27" s="287">
        <v>214.9</v>
      </c>
      <c r="G27" s="287"/>
      <c r="H27" s="287"/>
      <c r="I27" s="287"/>
      <c r="J27" s="287"/>
      <c r="K27" s="287">
        <v>600.5</v>
      </c>
      <c r="L27" s="288">
        <v>68</v>
      </c>
      <c r="M27" s="287">
        <v>70.8</v>
      </c>
      <c r="N27" s="287"/>
      <c r="O27" s="287"/>
      <c r="P27" s="287"/>
      <c r="Q27" s="287"/>
      <c r="R27" s="287"/>
      <c r="S27" s="287"/>
      <c r="T27" s="287">
        <v>128.1</v>
      </c>
      <c r="U27" s="287">
        <v>153.30000000000001</v>
      </c>
      <c r="V27" s="287">
        <v>17.7</v>
      </c>
    </row>
    <row r="28" spans="1:24" ht="30.75" customHeight="1">
      <c r="A28" s="421" t="s">
        <v>180</v>
      </c>
      <c r="B28" s="421"/>
      <c r="C28" s="421"/>
      <c r="D28" s="144">
        <f t="shared" ref="D28:S28" si="9">D19/D26-100%</f>
        <v>-0.23816178244730313</v>
      </c>
      <c r="E28" s="144">
        <f t="shared" si="9"/>
        <v>-0.27136294908166125</v>
      </c>
      <c r="F28" s="144">
        <f t="shared" si="9"/>
        <v>-0.28924113887451053</v>
      </c>
      <c r="G28" s="144">
        <f t="shared" si="9"/>
        <v>0.15695747949871341</v>
      </c>
      <c r="H28" s="144">
        <f t="shared" si="9"/>
        <v>-0.18893702468131424</v>
      </c>
      <c r="I28" s="144">
        <f t="shared" si="9"/>
        <v>-0.95325424325257724</v>
      </c>
      <c r="J28" s="144">
        <f t="shared" si="9"/>
        <v>-0.28889442723493708</v>
      </c>
      <c r="K28" s="144">
        <f t="shared" si="9"/>
        <v>-0.33055632069301566</v>
      </c>
      <c r="L28" s="144">
        <f t="shared" si="9"/>
        <v>-8.3221604296741525E-3</v>
      </c>
      <c r="M28" s="144">
        <f t="shared" si="9"/>
        <v>-0.26194091825082066</v>
      </c>
      <c r="N28" s="144">
        <f t="shared" si="9"/>
        <v>-0.72777471070618505</v>
      </c>
      <c r="O28" s="144">
        <f t="shared" si="9"/>
        <v>-0.22869501366752432</v>
      </c>
      <c r="P28" s="144">
        <f t="shared" si="9"/>
        <v>0.58216407452815511</v>
      </c>
      <c r="Q28" s="337">
        <f t="shared" si="9"/>
        <v>-1</v>
      </c>
      <c r="R28" s="144">
        <f t="shared" si="9"/>
        <v>0.18659734257654548</v>
      </c>
      <c r="S28" s="144">
        <f t="shared" si="9"/>
        <v>1.3139149589974268</v>
      </c>
      <c r="T28" s="144">
        <f>T19/T26-100%</f>
        <v>-0.23247963087229606</v>
      </c>
      <c r="U28" s="144">
        <f>U19/U26-100%</f>
        <v>0.16744926208279076</v>
      </c>
      <c r="V28" s="144">
        <f>V19/V26-100%</f>
        <v>-0.29576501247904396</v>
      </c>
    </row>
    <row r="30" spans="1:24">
      <c r="H30" t="s">
        <v>206</v>
      </c>
    </row>
  </sheetData>
  <mergeCells count="14">
    <mergeCell ref="A1:U1"/>
    <mergeCell ref="A2:U2"/>
    <mergeCell ref="A4:A5"/>
    <mergeCell ref="C4:C5"/>
    <mergeCell ref="A25:C25"/>
    <mergeCell ref="B26:C26"/>
    <mergeCell ref="B27:C27"/>
    <mergeCell ref="A28:C28"/>
    <mergeCell ref="A19:C19"/>
    <mergeCell ref="A20:C20"/>
    <mergeCell ref="A21:C21"/>
    <mergeCell ref="A22:C22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Zeros="0" topLeftCell="C7" workbookViewId="0">
      <selection activeCell="H31" sqref="H31"/>
    </sheetView>
  </sheetViews>
  <sheetFormatPr defaultRowHeight="12.75"/>
  <cols>
    <col min="1" max="1" width="5.28515625" customWidth="1"/>
    <col min="2" max="2" width="16.42578125" customWidth="1"/>
    <col min="6" max="6" width="8.140625" customWidth="1"/>
    <col min="7" max="7" width="6.7109375" customWidth="1"/>
    <col min="9" max="9" width="6.5703125" customWidth="1"/>
    <col min="11" max="11" width="8.5703125" customWidth="1"/>
    <col min="12" max="12" width="7.7109375" customWidth="1"/>
    <col min="14" max="14" width="7.5703125" customWidth="1"/>
    <col min="15" max="15" width="7.28515625" customWidth="1"/>
    <col min="16" max="16" width="7.42578125" customWidth="1"/>
    <col min="17" max="17" width="7.85546875" customWidth="1"/>
    <col min="18" max="19" width="8" customWidth="1"/>
    <col min="20" max="20" width="7.140625" customWidth="1"/>
    <col min="22" max="22" width="6.7109375" customWidth="1"/>
  </cols>
  <sheetData>
    <row r="1" spans="1:25" ht="27">
      <c r="A1" s="431" t="s">
        <v>61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</row>
    <row r="2" spans="1:25" ht="22.5">
      <c r="A2" s="300"/>
      <c r="B2" s="300"/>
      <c r="C2" s="300"/>
      <c r="D2" s="300"/>
      <c r="E2" s="300"/>
      <c r="F2" s="300"/>
      <c r="G2" s="300" t="s">
        <v>204</v>
      </c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5" ht="21" thickBot="1">
      <c r="A3" s="445" t="s">
        <v>197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</row>
    <row r="4" spans="1:25" ht="129.75" customHeight="1" thickBot="1">
      <c r="A4" s="446" t="s">
        <v>62</v>
      </c>
      <c r="B4" s="447" t="s">
        <v>63</v>
      </c>
      <c r="C4" s="448" t="s">
        <v>196</v>
      </c>
      <c r="D4" s="450" t="s">
        <v>64</v>
      </c>
      <c r="E4" s="96" t="s">
        <v>65</v>
      </c>
      <c r="F4" s="96" t="s">
        <v>66</v>
      </c>
      <c r="G4" s="96" t="s">
        <v>67</v>
      </c>
      <c r="H4" s="96" t="s">
        <v>68</v>
      </c>
      <c r="I4" s="96" t="s">
        <v>69</v>
      </c>
      <c r="J4" s="96" t="s">
        <v>70</v>
      </c>
      <c r="K4" s="96" t="s">
        <v>71</v>
      </c>
      <c r="L4" s="96" t="s">
        <v>72</v>
      </c>
      <c r="M4" s="96" t="s">
        <v>73</v>
      </c>
      <c r="N4" s="96" t="s">
        <v>74</v>
      </c>
      <c r="O4" s="96" t="s">
        <v>75</v>
      </c>
      <c r="P4" s="96" t="s">
        <v>76</v>
      </c>
      <c r="Q4" s="196" t="s">
        <v>77</v>
      </c>
      <c r="R4" s="196" t="s">
        <v>78</v>
      </c>
      <c r="S4" s="96" t="s">
        <v>79</v>
      </c>
      <c r="T4" s="97" t="s">
        <v>80</v>
      </c>
      <c r="U4" s="98" t="s">
        <v>81</v>
      </c>
      <c r="V4" s="99" t="s">
        <v>82</v>
      </c>
    </row>
    <row r="5" spans="1:25" ht="24" customHeight="1">
      <c r="A5" s="446"/>
      <c r="B5" s="447"/>
      <c r="C5" s="449"/>
      <c r="D5" s="450"/>
      <c r="E5" s="101" t="s">
        <v>84</v>
      </c>
      <c r="F5" s="101" t="s">
        <v>85</v>
      </c>
      <c r="G5" s="101" t="s">
        <v>86</v>
      </c>
      <c r="H5" s="101" t="s">
        <v>87</v>
      </c>
      <c r="I5" s="101" t="s">
        <v>88</v>
      </c>
      <c r="J5" s="101" t="s">
        <v>89</v>
      </c>
      <c r="K5" s="102" t="s">
        <v>90</v>
      </c>
      <c r="L5" s="101" t="s">
        <v>91</v>
      </c>
      <c r="M5" s="101" t="s">
        <v>92</v>
      </c>
      <c r="N5" s="101" t="s">
        <v>93</v>
      </c>
      <c r="O5" s="101" t="s">
        <v>94</v>
      </c>
      <c r="P5" s="101" t="s">
        <v>95</v>
      </c>
      <c r="Q5" s="101" t="s">
        <v>96</v>
      </c>
      <c r="R5" s="101" t="s">
        <v>97</v>
      </c>
      <c r="S5" s="101" t="s">
        <v>98</v>
      </c>
      <c r="T5" s="103" t="s">
        <v>99</v>
      </c>
      <c r="U5" s="104" t="s">
        <v>100</v>
      </c>
      <c r="V5" s="105" t="s">
        <v>101</v>
      </c>
    </row>
    <row r="6" spans="1:25" ht="15.75">
      <c r="A6" s="106">
        <v>1</v>
      </c>
      <c r="B6" s="7" t="s">
        <v>32</v>
      </c>
      <c r="C6" s="8">
        <v>32487</v>
      </c>
      <c r="D6" s="334">
        <f>'класс. болез.'!D6*100000/'класс. болез.'!$C6</f>
        <v>892.66475821097674</v>
      </c>
      <c r="E6" s="520">
        <f>'класс. болез.'!E6*100000/'класс. болез.'!$C6</f>
        <v>15.390771693292702</v>
      </c>
      <c r="F6" s="520">
        <f>'класс. болез.'!F6*100000/'класс. болез.'!$C6</f>
        <v>160.0640256102441</v>
      </c>
      <c r="G6" s="520">
        <f>'класс. болез.'!G6*100000/'класс. болез.'!$C6</f>
        <v>0</v>
      </c>
      <c r="H6" s="520">
        <f>'класс. болез.'!H6*100000/'класс. болез.'!$C6</f>
        <v>12.312617354634162</v>
      </c>
      <c r="I6" s="520">
        <f>'класс. болез.'!I6*100000/'класс. болез.'!$C6</f>
        <v>0</v>
      </c>
      <c r="J6" s="520">
        <f>'класс. болез.'!J6*100000/'класс. болез.'!$C6</f>
        <v>21.547080370609784</v>
      </c>
      <c r="K6" s="520">
        <f>'класс. болез.'!K6*100000/'класс. болез.'!$C6</f>
        <v>449.41053344414689</v>
      </c>
      <c r="L6" s="520">
        <f>'класс. болез.'!L6*100000/'класс. болез.'!$C6</f>
        <v>33.859697725243947</v>
      </c>
      <c r="M6" s="520">
        <f>'класс. болез.'!M6*100000/'класс. болез.'!$C6</f>
        <v>55.406778095853724</v>
      </c>
      <c r="N6" s="520">
        <f>'класс. болез.'!N6*100000/'класс. болез.'!$C6</f>
        <v>0</v>
      </c>
      <c r="O6" s="520">
        <f>'класс. болез.'!O6*100000/'класс. болез.'!$C6</f>
        <v>0</v>
      </c>
      <c r="P6" s="520">
        <f>'класс. болез.'!P6*100000/'класс. болез.'!$C6</f>
        <v>12.312617354634162</v>
      </c>
      <c r="Q6" s="520">
        <f>'класс. болез.'!Q6*100000/'класс. болез.'!$C6</f>
        <v>0</v>
      </c>
      <c r="R6" s="520">
        <f>'класс. болез.'!R6*100000/Y6</f>
        <v>226.75736961451247</v>
      </c>
      <c r="S6" s="520">
        <f>'класс. болез.'!S6*100000/'класс. болез.'!$C6</f>
        <v>0</v>
      </c>
      <c r="T6" s="520">
        <f>'класс. болез.'!T6*100000/'класс. болез.'!$C6</f>
        <v>6.1563086773170808</v>
      </c>
      <c r="U6" s="520">
        <f>'класс. болез.'!U6*100000/'класс. болез.'!$C6</f>
        <v>123.12617354634162</v>
      </c>
      <c r="V6" s="520">
        <f>'класс. болез.'!V6*100000/'класс. болез.'!$C6</f>
        <v>3.0781543386585404</v>
      </c>
      <c r="Y6" s="18">
        <v>441</v>
      </c>
    </row>
    <row r="7" spans="1:25" ht="15.75">
      <c r="A7" s="106">
        <v>2</v>
      </c>
      <c r="B7" s="7" t="s">
        <v>33</v>
      </c>
      <c r="C7" s="8">
        <v>8441</v>
      </c>
      <c r="D7" s="334">
        <f>'класс. болез.'!D7*100000/'класс. болез.'!$C7</f>
        <v>1421.6325079966828</v>
      </c>
      <c r="E7" s="520">
        <f>'класс. болез.'!E7*100000/'класс. болез.'!$C7</f>
        <v>0</v>
      </c>
      <c r="F7" s="521">
        <f>'класс. болез.'!F7*100000/'класс. болез.'!$C7</f>
        <v>165.85712593294633</v>
      </c>
      <c r="G7" s="520">
        <f>'класс. болез.'!G7*100000/'класс. болез.'!$C7</f>
        <v>0</v>
      </c>
      <c r="H7" s="520">
        <f>'класс. болез.'!H7*100000/'класс. болез.'!$C7</f>
        <v>11.846937566639024</v>
      </c>
      <c r="I7" s="520">
        <f>'класс. болез.'!I7*100000/'класс. болез.'!$C7</f>
        <v>0</v>
      </c>
      <c r="J7" s="520">
        <f>'класс. болез.'!J7*100000/'класс. болез.'!$C7</f>
        <v>23.693875133278048</v>
      </c>
      <c r="K7" s="521">
        <f>'класс. болез.'!K7*100000/'класс. болез.'!$C7</f>
        <v>556.80606563203412</v>
      </c>
      <c r="L7" s="520">
        <f>'класс. болез.'!L7*100000/'класс. болез.'!$C7</f>
        <v>59.234687833195117</v>
      </c>
      <c r="M7" s="520">
        <f>'класс. болез.'!M7*100000/'класс. болез.'!$C7</f>
        <v>59.234687833195117</v>
      </c>
      <c r="N7" s="520">
        <f>'класс. болез.'!N7*100000/'класс. болез.'!$C7</f>
        <v>0</v>
      </c>
      <c r="O7" s="520">
        <f>'класс. болез.'!O7*100000/'класс. болез.'!$C7</f>
        <v>0</v>
      </c>
      <c r="P7" s="520">
        <f>'класс. болез.'!P7*100000/'класс. болез.'!$C7</f>
        <v>0</v>
      </c>
      <c r="Q7" s="520">
        <f>'класс. болез.'!Q7*100000/'класс. болез.'!$C7</f>
        <v>0</v>
      </c>
      <c r="R7" s="520">
        <f>'класс. болез.'!R7*100000/Y7</f>
        <v>0</v>
      </c>
      <c r="S7" s="520">
        <f>'класс. болез.'!S7*100000/'класс. болез.'!$C7</f>
        <v>0</v>
      </c>
      <c r="T7" s="520">
        <f>'класс. болез.'!T7*100000/'класс. болез.'!$C7</f>
        <v>236.93875133278047</v>
      </c>
      <c r="U7" s="521">
        <f>'класс. болез.'!U7*100000/'класс. болез.'!$C7</f>
        <v>308.02037673261464</v>
      </c>
      <c r="V7" s="520">
        <f>'класс. болез.'!V7*100000/'класс. болез.'!$C7</f>
        <v>0</v>
      </c>
      <c r="Y7" s="18">
        <v>119</v>
      </c>
    </row>
    <row r="8" spans="1:25" ht="15.75">
      <c r="A8" s="106">
        <v>3</v>
      </c>
      <c r="B8" s="7" t="s">
        <v>34</v>
      </c>
      <c r="C8" s="8">
        <v>12318</v>
      </c>
      <c r="D8" s="334">
        <f>'класс. болез.'!D8*100000/'класс. болез.'!$C8</f>
        <v>1428.8033771716189</v>
      </c>
      <c r="E8" s="520">
        <f>'класс. болез.'!E8*100000/'класс. болез.'!$C8</f>
        <v>48.709206039941549</v>
      </c>
      <c r="F8" s="521">
        <f>'класс. болез.'!F8*100000/'класс. болез.'!$C8</f>
        <v>194.83682415976619</v>
      </c>
      <c r="G8" s="520">
        <f>'класс. болез.'!G8*100000/'класс. болез.'!$C8</f>
        <v>16.23640201331385</v>
      </c>
      <c r="H8" s="520">
        <f>'класс. болез.'!H8*100000/'класс. болез.'!$C8</f>
        <v>24.354603019970774</v>
      </c>
      <c r="I8" s="520">
        <f>'класс. болез.'!I8*100000/'класс. болез.'!$C8</f>
        <v>0</v>
      </c>
      <c r="J8" s="520">
        <f>'класс. болез.'!J8*100000/'класс. болез.'!$C8</f>
        <v>97.418412079883097</v>
      </c>
      <c r="K8" s="521">
        <f>'класс. болез.'!K8*100000/'класс. болез.'!$C8</f>
        <v>519.56486442604319</v>
      </c>
      <c r="L8" s="521">
        <f>'класс. болез.'!L8*100000/'класс. болез.'!$C8</f>
        <v>73.06380905991233</v>
      </c>
      <c r="M8" s="521">
        <f>'класс. болез.'!M8*100000/'класс. болез.'!$C8</f>
        <v>81.182010066569248</v>
      </c>
      <c r="N8" s="520">
        <f>'класс. болез.'!N8*100000/'класс. болез.'!$C8</f>
        <v>0</v>
      </c>
      <c r="O8" s="520">
        <f>'класс. болез.'!O8*100000/'класс. болез.'!$C8</f>
        <v>8.1182010066569248</v>
      </c>
      <c r="P8" s="520">
        <f>'класс. болез.'!P8*100000/'класс. болез.'!$C8</f>
        <v>48.709206039941549</v>
      </c>
      <c r="Q8" s="520">
        <f>'класс. болез.'!Q8*100000/'класс. болез.'!$C8</f>
        <v>0</v>
      </c>
      <c r="R8" s="520">
        <f>'класс. болез.'!R8*100000/Y8</f>
        <v>492.61083743842363</v>
      </c>
      <c r="S8" s="520">
        <f>'класс. болез.'!S8*100000/'класс. болез.'!$C8</f>
        <v>8.1182010066569248</v>
      </c>
      <c r="T8" s="520">
        <f>'класс. болез.'!T8*100000/'класс. болез.'!$C8</f>
        <v>113.65481409319695</v>
      </c>
      <c r="U8" s="521">
        <f>'класс. болез.'!U8*100000/'класс. болез.'!$C8</f>
        <v>186.71862315310926</v>
      </c>
      <c r="V8" s="520">
        <f>'класс. болез.'!V8*100000/'класс. болез.'!$C8</f>
        <v>8.1182010066569248</v>
      </c>
      <c r="Y8" s="18">
        <v>203</v>
      </c>
    </row>
    <row r="9" spans="1:25" ht="15.75">
      <c r="A9" s="106">
        <v>4</v>
      </c>
      <c r="B9" s="7" t="s">
        <v>35</v>
      </c>
      <c r="C9" s="8">
        <v>13749</v>
      </c>
      <c r="D9" s="334">
        <f>'класс. болез.'!D9*100000/'класс. болез.'!$C9</f>
        <v>865.51749218124951</v>
      </c>
      <c r="E9" s="520">
        <f>'класс. болез.'!E9*100000/'класс. болез.'!$C9</f>
        <v>21.819768710451669</v>
      </c>
      <c r="F9" s="520">
        <f>'класс. болез.'!F9*100000/'класс. болез.'!$C9</f>
        <v>116.37209978907556</v>
      </c>
      <c r="G9" s="520">
        <f>'класс. болез.'!G9*100000/'класс. болез.'!$C9</f>
        <v>7.2732562368172227</v>
      </c>
      <c r="H9" s="520">
        <f>'класс. болез.'!H9*100000/'класс. болез.'!$C9</f>
        <v>36.366281184086112</v>
      </c>
      <c r="I9" s="520">
        <f>'класс. болез.'!I9*100000/'класс. болез.'!$C9</f>
        <v>0</v>
      </c>
      <c r="J9" s="520">
        <f>'класс. болез.'!J9*100000/'класс. болез.'!$C9</f>
        <v>0</v>
      </c>
      <c r="K9" s="520">
        <f>'класс. болез.'!K9*100000/'класс. болез.'!$C9</f>
        <v>392.75583678813007</v>
      </c>
      <c r="L9" s="520">
        <f>'класс. болез.'!L9*100000/'класс. болез.'!$C9</f>
        <v>7.2732562368172227</v>
      </c>
      <c r="M9" s="521">
        <f>'класс. болез.'!M9*100000/'класс. болез.'!$C9</f>
        <v>65.459306131355007</v>
      </c>
      <c r="N9" s="520">
        <f>'класс. болез.'!N9*100000/'класс. болез.'!$C9</f>
        <v>0</v>
      </c>
      <c r="O9" s="520">
        <f>'класс. болез.'!O9*100000/'класс. болез.'!$C9</f>
        <v>7.2732562368172227</v>
      </c>
      <c r="P9" s="520">
        <f>'класс. болез.'!P9*100000/'класс. болез.'!$C9</f>
        <v>21.819768710451669</v>
      </c>
      <c r="Q9" s="520">
        <f>'класс. болез.'!Q9*100000/'класс. болез.'!$C9</f>
        <v>0</v>
      </c>
      <c r="R9" s="520">
        <f>'класс. болез.'!R9*100000/Y9</f>
        <v>0</v>
      </c>
      <c r="S9" s="520">
        <f>'класс. болез.'!S9*100000/'класс. болез.'!$C9</f>
        <v>14.546512473634445</v>
      </c>
      <c r="T9" s="520">
        <f>'класс. болез.'!T9*100000/'класс. болез.'!$C9</f>
        <v>14.546512473634445</v>
      </c>
      <c r="U9" s="520">
        <f>'класс. болез.'!U9*100000/'класс. болез.'!$C9</f>
        <v>160.01163720997891</v>
      </c>
      <c r="V9" s="521">
        <f>'класс. болез.'!V9*100000/'класс. болез.'!$C9</f>
        <v>14.546512473634445</v>
      </c>
      <c r="Y9" s="18">
        <v>238</v>
      </c>
    </row>
    <row r="10" spans="1:25" ht="15.75">
      <c r="A10" s="114">
        <v>5</v>
      </c>
      <c r="B10" s="7" t="s">
        <v>36</v>
      </c>
      <c r="C10" s="8">
        <v>14333</v>
      </c>
      <c r="D10" s="334">
        <f>'класс. болез.'!D10*100000/'класс. болез.'!$C10</f>
        <v>1116.3050303495429</v>
      </c>
      <c r="E10" s="520">
        <f>'класс. болез.'!E10*100000/'класс. болез.'!$C10</f>
        <v>13.953812879369288</v>
      </c>
      <c r="F10" s="520">
        <f>'класс. болез.'!F10*100000/'класс. болез.'!$C10</f>
        <v>111.6305030349543</v>
      </c>
      <c r="G10" s="520">
        <f>'класс. болез.'!G10*100000/'класс. болез.'!$C10</f>
        <v>0</v>
      </c>
      <c r="H10" s="520">
        <f>'класс. болез.'!H10*100000/'класс. болез.'!$C10</f>
        <v>13.953812879369288</v>
      </c>
      <c r="I10" s="520">
        <f>'класс. болез.'!I10*100000/'класс. болез.'!$C10</f>
        <v>0</v>
      </c>
      <c r="J10" s="520">
        <f>'класс. болез.'!J10*100000/'класс. болез.'!$C10</f>
        <v>111.6305030349543</v>
      </c>
      <c r="K10" s="520">
        <f>'класс. болез.'!K10*100000/'класс. болез.'!$C10</f>
        <v>390.70676062234003</v>
      </c>
      <c r="L10" s="521">
        <f>'класс. болез.'!L10*100000/'класс. болез.'!$C10</f>
        <v>62.792157957161791</v>
      </c>
      <c r="M10" s="520">
        <f>'класс. болез.'!M10*100000/'класс. болез.'!$C10</f>
        <v>41.861438638107863</v>
      </c>
      <c r="N10" s="520">
        <f>'класс. болез.'!N10*100000/'класс. болез.'!$C10</f>
        <v>0</v>
      </c>
      <c r="O10" s="520">
        <f>'класс. болез.'!O10*100000/'класс. болез.'!$C10</f>
        <v>0</v>
      </c>
      <c r="P10" s="520">
        <f>'класс. болез.'!P10*100000/'класс. болез.'!$C10</f>
        <v>41.861438638107863</v>
      </c>
      <c r="Q10" s="520">
        <f>'класс. болез.'!Q10*100000/'класс. болез.'!$C10</f>
        <v>0</v>
      </c>
      <c r="R10" s="520">
        <f>'класс. болез.'!R10*100000/Y10</f>
        <v>0</v>
      </c>
      <c r="S10" s="520">
        <f>'класс. болез.'!S10*100000/'класс. болез.'!$C10</f>
        <v>6.9769064396846439</v>
      </c>
      <c r="T10" s="520">
        <f>'класс. болез.'!T10*100000/'класс. болез.'!$C10</f>
        <v>153.49194167306217</v>
      </c>
      <c r="U10" s="520">
        <f>'класс. болез.'!U10*100000/'класс. болез.'!$C10</f>
        <v>167.44575455243145</v>
      </c>
      <c r="V10" s="520">
        <f>'класс. болез.'!V10*100000/'класс. болез.'!$C10</f>
        <v>6.9769064396846439</v>
      </c>
      <c r="Y10" s="18">
        <v>259</v>
      </c>
    </row>
    <row r="11" spans="1:25" ht="15.75">
      <c r="A11" s="106">
        <v>6</v>
      </c>
      <c r="B11" s="7" t="s">
        <v>37</v>
      </c>
      <c r="C11" s="8">
        <v>11419</v>
      </c>
      <c r="D11" s="334">
        <f>'класс. болез.'!D11*100000/'класс. болез.'!$C11</f>
        <v>1015.8507750240826</v>
      </c>
      <c r="E11" s="520">
        <f>'класс. болез.'!E11*100000/'класс. болез.'!$C11</f>
        <v>17.514668534897979</v>
      </c>
      <c r="F11" s="520">
        <f>'класс. болез.'!F11*100000/'класс. болез.'!$C11</f>
        <v>96.330676941938876</v>
      </c>
      <c r="G11" s="520">
        <f>'класс. болез.'!G11*100000/'класс. болез.'!$C11</f>
        <v>0</v>
      </c>
      <c r="H11" s="520">
        <f>'класс. болез.'!H11*100000/'класс. болез.'!$C11</f>
        <v>17.514668534897979</v>
      </c>
      <c r="I11" s="520">
        <f>'класс. болез.'!I11*100000/'класс. болез.'!$C11</f>
        <v>0</v>
      </c>
      <c r="J11" s="520">
        <f>'класс. болез.'!J11*100000/'класс. болез.'!$C11</f>
        <v>26.272002802346965</v>
      </c>
      <c r="K11" s="520">
        <f>'класс. болез.'!K11*100000/'класс. болез.'!$C11</f>
        <v>402.83737630265347</v>
      </c>
      <c r="L11" s="520">
        <f>'класс. болез.'!L11*100000/'класс. болез.'!$C11</f>
        <v>26.272002802346965</v>
      </c>
      <c r="M11" s="521">
        <f>'класс. болез.'!M11*100000/'класс. болез.'!$C11</f>
        <v>87.573342674489879</v>
      </c>
      <c r="N11" s="520">
        <f>'класс. болез.'!N11*100000/'класс. болез.'!$C11</f>
        <v>0</v>
      </c>
      <c r="O11" s="520">
        <f>'класс. болез.'!O11*100000/'класс. болез.'!$C11</f>
        <v>0</v>
      </c>
      <c r="P11" s="520">
        <f>'класс. болез.'!P11*100000/'класс. болез.'!$C11</f>
        <v>26.272002802346965</v>
      </c>
      <c r="Q11" s="520">
        <f>'класс. болез.'!Q11*100000/'класс. болез.'!$C11</f>
        <v>0</v>
      </c>
      <c r="R11" s="520">
        <f>'класс. болез.'!R11*100000/Y11</f>
        <v>675.67567567567562</v>
      </c>
      <c r="S11" s="520">
        <f>'класс. болез.'!S11*100000/'класс. болез.'!$C11</f>
        <v>35.029337069795957</v>
      </c>
      <c r="T11" s="520">
        <f>'класс. болез.'!T11*100000/'класс. болез.'!$C11</f>
        <v>17.514668534897979</v>
      </c>
      <c r="U11" s="521">
        <f>'класс. болез.'!U11*100000/'класс. болез.'!$C11</f>
        <v>245.20535948857167</v>
      </c>
      <c r="V11" s="520">
        <f>'класс. болез.'!V11*100000/'класс. болез.'!$C11</f>
        <v>8.7573342674489894</v>
      </c>
      <c r="Y11" s="18">
        <v>296</v>
      </c>
    </row>
    <row r="12" spans="1:25" ht="15.75">
      <c r="A12" s="106">
        <v>7</v>
      </c>
      <c r="B12" s="7" t="s">
        <v>38</v>
      </c>
      <c r="C12" s="8">
        <v>18919</v>
      </c>
      <c r="D12" s="334">
        <f>'класс. болез.'!D12*100000/'класс. болез.'!$C12</f>
        <v>613.1402293990169</v>
      </c>
      <c r="E12" s="520">
        <f>'класс. болез.'!E12*100000/'класс. болез.'!$C12</f>
        <v>5.2856916327501455</v>
      </c>
      <c r="F12" s="520">
        <f>'класс. болез.'!F12*100000/'класс. болез.'!$C12</f>
        <v>68.713991225751883</v>
      </c>
      <c r="G12" s="520">
        <f>'класс. болез.'!G12*100000/'класс. болез.'!$C12</f>
        <v>0</v>
      </c>
      <c r="H12" s="520">
        <f>'класс. болез.'!H12*100000/'класс. болез.'!$C12</f>
        <v>0</v>
      </c>
      <c r="I12" s="520">
        <f>'класс. болез.'!I12*100000/'класс. болез.'!$C12</f>
        <v>0</v>
      </c>
      <c r="J12" s="520">
        <f>'класс. болез.'!J12*100000/'класс. болез.'!$C12</f>
        <v>0</v>
      </c>
      <c r="K12" s="520">
        <f>'класс. болез.'!K12*100000/'класс. болез.'!$C12</f>
        <v>258.99889000475713</v>
      </c>
      <c r="L12" s="520">
        <f>'класс. болез.'!L12*100000/'класс. болез.'!$C12</f>
        <v>42.285533062001164</v>
      </c>
      <c r="M12" s="520">
        <f>'класс. болез.'!M12*100000/'класс. болез.'!$C12</f>
        <v>26.428458163750726</v>
      </c>
      <c r="N12" s="520">
        <f>'класс. болез.'!N12*100000/'класс. болез.'!$C12</f>
        <v>5.2856916327501455</v>
      </c>
      <c r="O12" s="520">
        <f>'класс. болез.'!O12*100000/'класс. болез.'!$C12</f>
        <v>0</v>
      </c>
      <c r="P12" s="520">
        <f>'класс. болез.'!P12*100000/'класс. болез.'!$C12</f>
        <v>26.428458163750726</v>
      </c>
      <c r="Q12" s="520">
        <f>'класс. болез.'!Q12*100000/'класс. болез.'!$C12</f>
        <v>0</v>
      </c>
      <c r="R12" s="520">
        <f>'класс. болез.'!R12*100000/Y12</f>
        <v>630.25210084033608</v>
      </c>
      <c r="S12" s="520">
        <f>'класс. болез.'!S12*100000/'класс. болез.'!$C12</f>
        <v>10.571383265500291</v>
      </c>
      <c r="T12" s="520">
        <f>'класс. болез.'!T12*100000/'класс. болез.'!$C12</f>
        <v>5.2856916327501455</v>
      </c>
      <c r="U12" s="520">
        <f>'класс. болез.'!U12*100000/'класс. болез.'!$C12</f>
        <v>147.99936571700408</v>
      </c>
      <c r="V12" s="520">
        <f>'класс. болез.'!V12*100000/'класс. болез.'!$C12</f>
        <v>0</v>
      </c>
      <c r="Y12" s="18">
        <v>476</v>
      </c>
    </row>
    <row r="13" spans="1:25" ht="15.75">
      <c r="A13" s="122">
        <v>8</v>
      </c>
      <c r="B13" s="7" t="s">
        <v>39</v>
      </c>
      <c r="C13" s="8">
        <v>14698</v>
      </c>
      <c r="D13" s="334">
        <f>'класс. болез.'!D13*100000/'класс. болез.'!$C13</f>
        <v>966.1178391617907</v>
      </c>
      <c r="E13" s="520">
        <f>'класс. болез.'!E13*100000/'класс. болез.'!$C13</f>
        <v>27.214587018641993</v>
      </c>
      <c r="F13" s="520">
        <f>'класс. болез.'!F13*100000/'класс. болез.'!$C13</f>
        <v>88.447407810586469</v>
      </c>
      <c r="G13" s="520">
        <f>'класс. болез.'!G13*100000/'класс. болез.'!$C13</f>
        <v>0</v>
      </c>
      <c r="H13" s="520">
        <f>'класс. болез.'!H13*100000/'класс. болез.'!$C13</f>
        <v>13.607293509320996</v>
      </c>
      <c r="I13" s="520">
        <f>'класс. болез.'!I13*100000/'класс. болез.'!$C13</f>
        <v>0</v>
      </c>
      <c r="J13" s="520">
        <f>'класс. болез.'!J13*100000/'класс. болез.'!$C13</f>
        <v>40.821880527962989</v>
      </c>
      <c r="K13" s="520">
        <f>'класс. болез.'!K13*100000/'класс. болез.'!$C13</f>
        <v>381.0042182609879</v>
      </c>
      <c r="L13" s="520">
        <f>'класс. болез.'!L13*100000/'класс. болез.'!$C13</f>
        <v>34.018233773302491</v>
      </c>
      <c r="M13" s="520">
        <f>'класс. болез.'!M13*100000/'класс. болез.'!$C13</f>
        <v>54.429174037283985</v>
      </c>
      <c r="N13" s="520">
        <f>'класс. болез.'!N13*100000/'класс. болез.'!$C13</f>
        <v>0</v>
      </c>
      <c r="O13" s="520">
        <f>'класс. болез.'!O13*100000/'класс. болез.'!$C13</f>
        <v>0</v>
      </c>
      <c r="P13" s="520">
        <f>'класс. болез.'!P13*100000/'класс. болез.'!$C13</f>
        <v>0</v>
      </c>
      <c r="Q13" s="520">
        <f>'класс. болез.'!Q13*100000/'класс. болез.'!$C13</f>
        <v>0</v>
      </c>
      <c r="R13" s="520">
        <f>'класс. болез.'!R13*100000/Y13</f>
        <v>0</v>
      </c>
      <c r="S13" s="520">
        <f>'класс. болез.'!S13*100000/'класс. болез.'!$C13</f>
        <v>6.8036467546604982</v>
      </c>
      <c r="T13" s="520">
        <f>'класс. болез.'!T13*100000/'класс. болез.'!$C13</f>
        <v>170.09116886651245</v>
      </c>
      <c r="U13" s="520">
        <f>'класс. болез.'!U13*100000/'класс. болез.'!$C13</f>
        <v>149.68022860253095</v>
      </c>
      <c r="V13" s="520">
        <f>'класс. болез.'!V13*100000/'класс. болез.'!$C13</f>
        <v>0</v>
      </c>
      <c r="Y13" s="18">
        <v>309</v>
      </c>
    </row>
    <row r="14" spans="1:25" ht="15.75">
      <c r="A14" s="106">
        <v>9</v>
      </c>
      <c r="B14" s="7" t="s">
        <v>40</v>
      </c>
      <c r="C14" s="8">
        <v>16467</v>
      </c>
      <c r="D14" s="334">
        <f>'класс. болез.'!D14*100000/'класс. болез.'!$C14</f>
        <v>1214.5503127467055</v>
      </c>
      <c r="E14" s="520">
        <f>'класс. болез.'!E14*100000/'класс. болез.'!$C14</f>
        <v>0</v>
      </c>
      <c r="F14" s="520">
        <f>'класс. болез.'!F14*100000/'класс. болез.'!$C14</f>
        <v>133.60053440213761</v>
      </c>
      <c r="G14" s="520">
        <f>'класс. болез.'!G14*100000/'класс. болез.'!$C14</f>
        <v>0</v>
      </c>
      <c r="H14" s="520">
        <f>'класс. болез.'!H14*100000/'класс. болез.'!$C14</f>
        <v>0</v>
      </c>
      <c r="I14" s="520">
        <f>'класс. болез.'!I14*100000/'класс. болез.'!$C14</f>
        <v>0</v>
      </c>
      <c r="J14" s="520">
        <f>'класс. болез.'!J14*100000/'класс. болез.'!$C14</f>
        <v>12.145503127467055</v>
      </c>
      <c r="K14" s="520">
        <f>'класс. болез.'!K14*100000/'класс. болез.'!$C14</f>
        <v>510.11113135361632</v>
      </c>
      <c r="L14" s="521">
        <f>'класс. болез.'!L14*100000/'класс. болез.'!$C14</f>
        <v>109.30952814720349</v>
      </c>
      <c r="M14" s="520">
        <f>'класс. болез.'!M14*100000/'класс. болез.'!$C14</f>
        <v>24.291006254934111</v>
      </c>
      <c r="N14" s="520">
        <f>'класс. болез.'!N14*100000/'класс. болез.'!$C14</f>
        <v>0</v>
      </c>
      <c r="O14" s="520">
        <f>'класс. болез.'!O14*100000/'класс. болез.'!$C14</f>
        <v>0</v>
      </c>
      <c r="P14" s="520">
        <f>'класс. болез.'!P14*100000/'класс. болез.'!$C14</f>
        <v>24.291006254934111</v>
      </c>
      <c r="Q14" s="520">
        <f>'класс. болез.'!Q14*100000/'класс. болез.'!$C14</f>
        <v>0</v>
      </c>
      <c r="R14" s="520">
        <f>'класс. болез.'!R14*100000/Y14</f>
        <v>1282.051282051282</v>
      </c>
      <c r="S14" s="520">
        <f>'класс. болез.'!S14*100000/'класс. болез.'!$C14</f>
        <v>12.145503127467055</v>
      </c>
      <c r="T14" s="520">
        <f>'класс. болез.'!T14*100000/'класс. болез.'!$C14</f>
        <v>194.32805003947288</v>
      </c>
      <c r="U14" s="520">
        <f>'класс. болез.'!U14*100000/'класс. болез.'!$C14</f>
        <v>170.03704378453878</v>
      </c>
      <c r="V14" s="520">
        <f>'класс. болез.'!V14*100000/'класс. болез.'!$C14</f>
        <v>0</v>
      </c>
      <c r="Y14" s="18">
        <v>312</v>
      </c>
    </row>
    <row r="15" spans="1:25" ht="15.75">
      <c r="A15" s="106">
        <v>10</v>
      </c>
      <c r="B15" s="23" t="s">
        <v>41</v>
      </c>
      <c r="C15" s="8">
        <v>10175</v>
      </c>
      <c r="D15" s="334">
        <f>'класс. болез.'!D15*100000/'класс. болез.'!$C15</f>
        <v>1189.1891891891892</v>
      </c>
      <c r="E15" s="520">
        <f>'класс. болез.'!E15*100000/'класс. болез.'!$C15</f>
        <v>19.656019656019655</v>
      </c>
      <c r="F15" s="521">
        <f>'класс. болез.'!F15*100000/'класс. болез.'!$C15</f>
        <v>226.04422604422604</v>
      </c>
      <c r="G15" s="520">
        <f>'класс. болез.'!G15*100000/'класс. болез.'!$C15</f>
        <v>0</v>
      </c>
      <c r="H15" s="520">
        <f>'класс. болез.'!H15*100000/'класс. болез.'!$C15</f>
        <v>29.484029484029485</v>
      </c>
      <c r="I15" s="520">
        <f>'класс. болез.'!I15*100000/'класс. болез.'!$C15</f>
        <v>0</v>
      </c>
      <c r="J15" s="520">
        <f>'класс. болез.'!J15*100000/'класс. болез.'!$C15</f>
        <v>29.484029484029485</v>
      </c>
      <c r="K15" s="521">
        <f>'класс. болез.'!K15*100000/'класс. болез.'!$C15</f>
        <v>560.1965601965602</v>
      </c>
      <c r="L15" s="520">
        <f>'класс. болез.'!L15*100000/'класс. болез.'!$C15</f>
        <v>39.31203931203931</v>
      </c>
      <c r="M15" s="520">
        <f>'класс. болез.'!M15*100000/'класс. болез.'!$C15</f>
        <v>58.968058968058969</v>
      </c>
      <c r="N15" s="520">
        <f>'класс. болез.'!N15*100000/'класс. болез.'!$C15</f>
        <v>0</v>
      </c>
      <c r="O15" s="520">
        <f>'класс. болез.'!O15*100000/'класс. болез.'!$C15</f>
        <v>0</v>
      </c>
      <c r="P15" s="520">
        <f>'класс. болез.'!P15*100000/'класс. болез.'!$C15</f>
        <v>19.656019656019655</v>
      </c>
      <c r="Q15" s="520">
        <f>'класс. болез.'!Q15*100000/'класс. болез.'!$C15</f>
        <v>0</v>
      </c>
      <c r="R15" s="520">
        <f>'класс. болез.'!R15*100000/Y15</f>
        <v>609.7560975609756</v>
      </c>
      <c r="S15" s="520">
        <f>'класс. болез.'!S15*100000/'класс. болез.'!$C15</f>
        <v>0</v>
      </c>
      <c r="T15" s="520">
        <f>'класс. болез.'!T15*100000/'класс. болез.'!$C15</f>
        <v>58.968058968058969</v>
      </c>
      <c r="U15" s="520">
        <f>'класс. болез.'!U15*100000/'класс. болез.'!$C15</f>
        <v>137.59213759213759</v>
      </c>
      <c r="V15" s="520">
        <f>'класс. болез.'!V15*100000/'класс. болез.'!$C15</f>
        <v>0</v>
      </c>
      <c r="Y15" s="18">
        <v>164</v>
      </c>
    </row>
    <row r="16" spans="1:25" ht="27.75" customHeight="1">
      <c r="A16" s="443" t="s">
        <v>42</v>
      </c>
      <c r="B16" s="444"/>
      <c r="C16" s="336">
        <f t="shared" ref="C16" si="0">SUM(C6:C15)</f>
        <v>153006</v>
      </c>
      <c r="D16" s="335">
        <f>'класс. болез.'!D16*100000/'класс. болез.'!$C16</f>
        <v>1019.5678600839183</v>
      </c>
      <c r="E16" s="335">
        <f>'класс. болез.'!E16*100000/'класс. болез.'!$C16</f>
        <v>16.33922852698587</v>
      </c>
      <c r="F16" s="335">
        <f>'класс. болез.'!F16*100000/'класс. болез.'!$C16</f>
        <v>133.32810478020471</v>
      </c>
      <c r="G16" s="335">
        <f>'класс. болез.'!G16*100000/'класс. болез.'!$C16</f>
        <v>1.9607074232383044</v>
      </c>
      <c r="H16" s="335">
        <f>'класс. болез.'!H16*100000/'класс. болез.'!$C16</f>
        <v>14.378521103747566</v>
      </c>
      <c r="I16" s="335">
        <f>'класс. болез.'!I16*100000/'класс. болез.'!$C16</f>
        <v>0</v>
      </c>
      <c r="J16" s="335">
        <f>'класс. болез.'!J16*100000/'класс. болез.'!$C16</f>
        <v>33.332026195051178</v>
      </c>
      <c r="K16" s="335">
        <f>'класс. болез.'!K16*100000/'класс. болез.'!$C16</f>
        <v>430.70206397134751</v>
      </c>
      <c r="L16" s="335">
        <f>'класс. болез.'!L16*100000/'класс. болез.'!$C16</f>
        <v>47.710547298798737</v>
      </c>
      <c r="M16" s="335">
        <f>'класс. болез.'!M16*100000/'класс. болез.'!$C16</f>
        <v>52.939100427434219</v>
      </c>
      <c r="N16" s="335">
        <f>'класс. болез.'!N16*100000/'класс. болез.'!$C16</f>
        <v>0.65356914107943476</v>
      </c>
      <c r="O16" s="335">
        <f>'класс. болез.'!O16*100000/'класс. болез.'!$C16</f>
        <v>1.3071382821588695</v>
      </c>
      <c r="P16" s="335">
        <f>'класс. болез.'!P16*100000/'класс. болез.'!$C16</f>
        <v>21.567781655621349</v>
      </c>
      <c r="Q16" s="335">
        <f>'класс. болез.'!Q16*100000/'класс. болез.'!$C16</f>
        <v>0</v>
      </c>
      <c r="R16" s="335">
        <f>'класс. болез.'!R16*100000/Y16</f>
        <v>425.98509052183175</v>
      </c>
      <c r="S16" s="335">
        <f>'класс. болез.'!S16*100000/'класс. болез.'!$C16</f>
        <v>8.4963988340326519</v>
      </c>
      <c r="T16" s="335">
        <f>'класс. болез.'!T16*100000/'класс. болез.'!$C16</f>
        <v>82.349711776008789</v>
      </c>
      <c r="U16" s="335">
        <f>'класс. болез.'!U16*100000/'класс. болез.'!$C16</f>
        <v>166.66013097525587</v>
      </c>
      <c r="V16" s="335">
        <f>'класс. болез.'!V16*100000/'класс. болез.'!$C16</f>
        <v>3.9214148464766088</v>
      </c>
      <c r="Y16" s="18">
        <v>2817</v>
      </c>
    </row>
    <row r="17" spans="1:25" ht="21.75" customHeight="1">
      <c r="A17" s="106">
        <v>11</v>
      </c>
      <c r="B17" s="130" t="s">
        <v>103</v>
      </c>
      <c r="C17" s="39">
        <v>63078</v>
      </c>
      <c r="D17" s="334">
        <f>'класс. болез.'!D17*100000/'класс. болез.'!$C17</f>
        <v>929.00852912267351</v>
      </c>
      <c r="E17" s="520">
        <f>'класс. болез.'!E17*100000/'класс. болез.'!$C17</f>
        <v>19.024065442785123</v>
      </c>
      <c r="F17" s="520">
        <f>'класс. болез.'!F17*100000/'класс. болез.'!$C17</f>
        <v>175.97260534576239</v>
      </c>
      <c r="G17" s="520">
        <f>'класс. болез.'!G17*100000/'класс. болез.'!$C17</f>
        <v>0</v>
      </c>
      <c r="H17" s="520">
        <f>'класс. болез.'!H17*100000/'класс. болез.'!$C17</f>
        <v>19.024065442785123</v>
      </c>
      <c r="I17" s="520">
        <f>'класс. болез.'!I17*100000/'класс. болез.'!$C17</f>
        <v>1.5853387868987603</v>
      </c>
      <c r="J17" s="520">
        <f>'класс. болез.'!J17*100000/'класс. болез.'!$C17</f>
        <v>19.024065442785123</v>
      </c>
      <c r="K17" s="520">
        <f>'класс. болез.'!K17*100000/'класс. болез.'!$C17</f>
        <v>412.18808459367767</v>
      </c>
      <c r="L17" s="520">
        <f>'класс. болез.'!L17*100000/'класс. болез.'!$C17</f>
        <v>60.242873902152887</v>
      </c>
      <c r="M17" s="520">
        <f>'класс. болез.'!M17*100000/'класс. болез.'!$C17</f>
        <v>47.56016360696281</v>
      </c>
      <c r="N17" s="520">
        <f>'класс. болез.'!N17*100000/'класс. болез.'!$C17</f>
        <v>0</v>
      </c>
      <c r="O17" s="520">
        <f>'класс. болез.'!O17*100000/'класс. болез.'!$C17</f>
        <v>3.1706775737975206</v>
      </c>
      <c r="P17" s="520">
        <f>'класс. болез.'!P17*100000/'класс. болез.'!$C17</f>
        <v>11.097371508291323</v>
      </c>
      <c r="Q17" s="520">
        <f>'класс. болез.'!Q17*100000/'класс. болез.'!$C17</f>
        <v>0</v>
      </c>
      <c r="R17" s="520">
        <f>'класс. болез.'!R17*100000/Y17</f>
        <v>371.05751391465679</v>
      </c>
      <c r="S17" s="520">
        <f>'класс. болез.'!S17*100000/'класс. болез.'!$C17</f>
        <v>4.7560163606962806</v>
      </c>
      <c r="T17" s="520">
        <f>'класс. болез.'!T17*100000/'класс. болез.'!$C17</f>
        <v>68.169567836646692</v>
      </c>
      <c r="U17" s="520">
        <f>'класс. болез.'!U17*100000/'класс. болез.'!$C17</f>
        <v>80.852278131836769</v>
      </c>
      <c r="V17" s="520">
        <f>'класс. болез.'!V17*100000/'класс. болез.'!$C17</f>
        <v>12.682710295190082</v>
      </c>
      <c r="Y17" s="18">
        <v>1078</v>
      </c>
    </row>
    <row r="18" spans="1:25" ht="42" customHeight="1">
      <c r="A18" s="436" t="s">
        <v>205</v>
      </c>
      <c r="B18" s="437"/>
      <c r="C18" s="43">
        <f>C16+C17</f>
        <v>216084</v>
      </c>
      <c r="D18" s="335">
        <f>'класс. болез.'!D18*100000/'класс. болез.'!$C18</f>
        <v>993.1323004016956</v>
      </c>
      <c r="E18" s="335">
        <f>'класс. болез.'!E18*100000/'класс. болез.'!$C18</f>
        <v>17.12297069658096</v>
      </c>
      <c r="F18" s="335">
        <f>'класс. болез.'!F18*100000/'класс. болез.'!$C18</f>
        <v>145.77664241683789</v>
      </c>
      <c r="G18" s="335">
        <f>'класс. болез.'!G18*100000/'класс. болез.'!$C18</f>
        <v>1.3883489753984561</v>
      </c>
      <c r="H18" s="335">
        <f>'класс. болез.'!H18*100000/'класс. болез.'!$C18</f>
        <v>15.734621721182503</v>
      </c>
      <c r="I18" s="335">
        <f>'класс. болез.'!I18*100000/'класс. болез.'!$C18</f>
        <v>0.4627829917994854</v>
      </c>
      <c r="J18" s="335">
        <f>'класс. болез.'!J18*100000/'класс. болез.'!$C18</f>
        <v>29.15532848336758</v>
      </c>
      <c r="K18" s="335">
        <f>'класс. болез.'!K18*100000/'класс. болез.'!$C18</f>
        <v>425.29756946372709</v>
      </c>
      <c r="L18" s="335">
        <f>'класс. болез.'!L18*100000/'класс. болез.'!$C18</f>
        <v>51.368912089742878</v>
      </c>
      <c r="M18" s="335">
        <f>'класс. болез.'!M18*100000/'класс. болез.'!$C18</f>
        <v>51.368912089742878</v>
      </c>
      <c r="N18" s="335">
        <f>'класс. болез.'!N18*100000/'класс. болез.'!$C18</f>
        <v>0.4627829917994854</v>
      </c>
      <c r="O18" s="335">
        <f>'класс. болез.'!O18*100000/'класс. болез.'!$C18</f>
        <v>1.8511319671979416</v>
      </c>
      <c r="P18" s="335">
        <f>'класс. болез.'!P18*100000/'класс. болез.'!$C18</f>
        <v>18.511319671979415</v>
      </c>
      <c r="Q18" s="335">
        <f>'класс. болез.'!Q18*100000/'класс. болез.'!$C18</f>
        <v>0</v>
      </c>
      <c r="R18" s="335">
        <f>'класс. болез.'!R18*100000/Y18</f>
        <v>410.78305519897305</v>
      </c>
      <c r="S18" s="335">
        <f>'класс. болез.'!S18*100000/'класс. болез.'!$C18</f>
        <v>7.4045278687917664</v>
      </c>
      <c r="T18" s="335">
        <f>'класс. болез.'!T18*100000/'класс. болез.'!$C18</f>
        <v>78.210325614113032</v>
      </c>
      <c r="U18" s="335">
        <f>'класс. болез.'!U18*100000/'класс. болез.'!$C18</f>
        <v>141.61159549064251</v>
      </c>
      <c r="V18" s="335">
        <f>'класс. болез.'!V18*100000/'класс. болез.'!$C18</f>
        <v>6.4789618851927955</v>
      </c>
      <c r="Y18" s="18">
        <v>3895</v>
      </c>
    </row>
    <row r="19" spans="1:25" ht="16.5" thickBot="1">
      <c r="A19" s="423" t="s">
        <v>107</v>
      </c>
      <c r="B19" s="423"/>
      <c r="C19" s="423"/>
      <c r="D19" s="136">
        <v>1</v>
      </c>
      <c r="E19" s="137">
        <f>SUM(E$18/$D$18)</f>
        <v>1.7241379310344831E-2</v>
      </c>
      <c r="F19" s="137">
        <f t="shared" ref="F19:K19" si="1">SUM(F$18/$D$18)</f>
        <v>0.146784715750233</v>
      </c>
      <c r="G19" s="137">
        <f t="shared" si="1"/>
        <v>1.3979496738117428E-3</v>
      </c>
      <c r="H19" s="137">
        <f t="shared" si="1"/>
        <v>1.5843429636533086E-2</v>
      </c>
      <c r="I19" s="137">
        <f t="shared" si="1"/>
        <v>4.659832246039143E-4</v>
      </c>
      <c r="J19" s="137">
        <f t="shared" si="1"/>
        <v>2.93569431500466E-2</v>
      </c>
      <c r="K19" s="137">
        <f t="shared" si="1"/>
        <v>0.42823858341099724</v>
      </c>
      <c r="L19" s="137">
        <f t="shared" ref="L19:V19" si="2">SUM(L$18/$D$18)*1</f>
        <v>5.1724137931034482E-2</v>
      </c>
      <c r="M19" s="137">
        <f t="shared" si="2"/>
        <v>5.1724137931034482E-2</v>
      </c>
      <c r="N19" s="137">
        <f t="shared" si="2"/>
        <v>4.659832246039143E-4</v>
      </c>
      <c r="O19" s="137">
        <f t="shared" si="2"/>
        <v>1.8639328984156572E-3</v>
      </c>
      <c r="P19" s="137">
        <f t="shared" si="2"/>
        <v>1.8639328984156569E-2</v>
      </c>
      <c r="Q19" s="137">
        <f t="shared" si="2"/>
        <v>0</v>
      </c>
      <c r="R19" s="137">
        <f t="shared" si="2"/>
        <v>0.41362369850705916</v>
      </c>
      <c r="S19" s="137">
        <f t="shared" si="2"/>
        <v>7.4557315936626288E-3</v>
      </c>
      <c r="T19" s="138">
        <f t="shared" si="2"/>
        <v>7.8751164958061518E-2</v>
      </c>
      <c r="U19" s="139">
        <f t="shared" si="2"/>
        <v>0.14259086672879775</v>
      </c>
      <c r="V19" s="140">
        <f t="shared" si="2"/>
        <v>6.5237651444547996E-3</v>
      </c>
    </row>
    <row r="20" spans="1:25" ht="34.5" customHeight="1">
      <c r="A20" s="442" t="s">
        <v>128</v>
      </c>
      <c r="B20" s="442"/>
      <c r="C20" s="442"/>
      <c r="D20" s="141">
        <v>1093.586778092822</v>
      </c>
      <c r="E20" s="141">
        <v>19.120280555141022</v>
      </c>
      <c r="F20" s="141">
        <v>152.49589613490525</v>
      </c>
      <c r="G20" s="141">
        <v>0.93269661244590363</v>
      </c>
      <c r="H20" s="141">
        <v>14.456797492911505</v>
      </c>
      <c r="I20" s="141">
        <v>0.46634830622295181</v>
      </c>
      <c r="J20" s="141">
        <v>22.851067004924637</v>
      </c>
      <c r="K20" s="141">
        <v>422.51156543799431</v>
      </c>
      <c r="L20" s="141">
        <v>70.884942545888677</v>
      </c>
      <c r="M20" s="141">
        <v>55.495448440531263</v>
      </c>
      <c r="N20" s="141">
        <v>1.3990449186688554</v>
      </c>
      <c r="O20" s="141">
        <v>1.8653932248918073</v>
      </c>
      <c r="P20" s="141">
        <v>17.721235636472169</v>
      </c>
      <c r="Q20" s="141">
        <v>24.9</v>
      </c>
      <c r="R20" s="141">
        <v>646.2838677603778</v>
      </c>
      <c r="S20" s="141">
        <v>3.7307864497836145</v>
      </c>
      <c r="T20" s="141">
        <v>91.870616325921503</v>
      </c>
      <c r="U20" s="142">
        <v>205.1932547380988</v>
      </c>
      <c r="V20" s="143">
        <v>9.7933144306819884</v>
      </c>
    </row>
    <row r="21" spans="1:25" ht="33.75" customHeight="1" thickBot="1">
      <c r="A21" s="421" t="s">
        <v>129</v>
      </c>
      <c r="B21" s="421"/>
      <c r="C21" s="421"/>
      <c r="D21" s="144">
        <f>D18/D20-100%</f>
        <v>-9.1857801962744623E-2</v>
      </c>
      <c r="E21" s="144">
        <f t="shared" ref="E21:V21" si="3">E18/E20-100%</f>
        <v>-0.10446027990018325</v>
      </c>
      <c r="F21" s="144">
        <f t="shared" si="3"/>
        <v>-4.4061865849315596E-2</v>
      </c>
      <c r="G21" s="144">
        <f t="shared" si="3"/>
        <v>0.48853223746320862</v>
      </c>
      <c r="H21" s="144">
        <f t="shared" si="3"/>
        <v>8.8389162876324701E-2</v>
      </c>
      <c r="I21" s="144">
        <f t="shared" si="3"/>
        <v>-7.6451750245275507E-3</v>
      </c>
      <c r="J21" s="144">
        <f t="shared" si="3"/>
        <v>0.27588477496846475</v>
      </c>
      <c r="K21" s="144">
        <f t="shared" si="3"/>
        <v>6.5939118680566899E-3</v>
      </c>
      <c r="L21" s="144">
        <f t="shared" si="3"/>
        <v>-0.27531983176133257</v>
      </c>
      <c r="M21" s="144">
        <f t="shared" si="3"/>
        <v>-7.4358104434643302E-2</v>
      </c>
      <c r="N21" s="144">
        <f t="shared" si="3"/>
        <v>-0.66921505834150907</v>
      </c>
      <c r="O21" s="144">
        <f t="shared" si="3"/>
        <v>-7.6451750245275507E-3</v>
      </c>
      <c r="P21" s="144">
        <f t="shared" si="3"/>
        <v>4.4584026289971046E-2</v>
      </c>
      <c r="Q21" s="144"/>
      <c r="R21" s="144">
        <f t="shared" si="3"/>
        <v>-0.36439221882097361</v>
      </c>
      <c r="S21" s="144">
        <f t="shared" si="3"/>
        <v>0.9847096499509449</v>
      </c>
      <c r="T21" s="144">
        <f t="shared" si="3"/>
        <v>-0.14869053085860473</v>
      </c>
      <c r="U21" s="144">
        <f t="shared" si="3"/>
        <v>-0.3098623262670579</v>
      </c>
      <c r="V21" s="144">
        <f t="shared" si="3"/>
        <v>-0.33843011668301837</v>
      </c>
    </row>
    <row r="22" spans="1:25" ht="25.5" customHeight="1" thickBot="1">
      <c r="A22" s="424" t="s">
        <v>130</v>
      </c>
      <c r="B22" s="425"/>
      <c r="C22" s="426"/>
      <c r="D22" s="141">
        <v>1112.0306196338058</v>
      </c>
      <c r="E22" s="141">
        <v>20.218738538796469</v>
      </c>
      <c r="F22" s="141">
        <v>153.75645353921965</v>
      </c>
      <c r="G22" s="141">
        <v>0.94040644366495196</v>
      </c>
      <c r="H22" s="141">
        <v>9.8742676584819957</v>
      </c>
      <c r="I22" s="141">
        <v>0</v>
      </c>
      <c r="J22" s="141">
        <v>14.10609665497428</v>
      </c>
      <c r="K22" s="141">
        <v>453.74610906833931</v>
      </c>
      <c r="L22" s="141">
        <v>81.81536059885083</v>
      </c>
      <c r="M22" s="141">
        <v>48.901135070577503</v>
      </c>
      <c r="N22" s="141">
        <v>1.4106096654974281</v>
      </c>
      <c r="O22" s="141">
        <v>1.4106096654974281</v>
      </c>
      <c r="P22" s="141">
        <v>7.9934547711520922</v>
      </c>
      <c r="Q22" s="141">
        <v>0</v>
      </c>
      <c r="R22" s="141">
        <v>431.42597638510443</v>
      </c>
      <c r="S22" s="141">
        <v>3.7616257746598079</v>
      </c>
      <c r="T22" s="141">
        <v>81.81536059885083</v>
      </c>
      <c r="U22" s="142">
        <v>223.34653037042611</v>
      </c>
      <c r="V22" s="143">
        <v>11.7550805458119</v>
      </c>
    </row>
    <row r="23" spans="1:25" ht="19.5" customHeight="1">
      <c r="A23" s="424" t="s">
        <v>112</v>
      </c>
      <c r="B23" s="425"/>
      <c r="C23" s="426"/>
      <c r="D23" s="141">
        <v>1133.6761534633522</v>
      </c>
      <c r="E23" s="141">
        <v>27.488803052205029</v>
      </c>
      <c r="F23" s="141">
        <v>154.50603094860068</v>
      </c>
      <c r="G23" s="141">
        <v>0</v>
      </c>
      <c r="H23" s="141">
        <v>4.7394488021043149</v>
      </c>
      <c r="I23" s="141">
        <v>0</v>
      </c>
      <c r="J23" s="141">
        <v>14.218346406312946</v>
      </c>
      <c r="K23" s="141">
        <v>502.3815730230574</v>
      </c>
      <c r="L23" s="141">
        <v>74.409346193037749</v>
      </c>
      <c r="M23" s="141">
        <v>44.076873859570135</v>
      </c>
      <c r="N23" s="141">
        <v>1.4218346406312945</v>
      </c>
      <c r="O23" s="141">
        <v>1.8957795208417261</v>
      </c>
      <c r="P23" s="141">
        <v>4.7394488021043149</v>
      </c>
      <c r="Q23" s="141">
        <v>0</v>
      </c>
      <c r="R23" s="141">
        <v>697.88383610986045</v>
      </c>
      <c r="S23" s="141">
        <v>5.687338562525178</v>
      </c>
      <c r="T23" s="141">
        <v>66.826228109670851</v>
      </c>
      <c r="U23" s="141">
        <v>216.11886537595677</v>
      </c>
      <c r="V23" s="197">
        <v>18.957795208417259</v>
      </c>
    </row>
    <row r="24" spans="1:25" ht="12.75" customHeight="1">
      <c r="B24" s="419" t="s">
        <v>178</v>
      </c>
      <c r="C24" s="420"/>
      <c r="D24" s="287">
        <v>1303.5999999999999</v>
      </c>
      <c r="E24" s="287">
        <v>23.5</v>
      </c>
      <c r="F24" s="287">
        <v>205.1</v>
      </c>
      <c r="G24" s="287">
        <v>1.2</v>
      </c>
      <c r="H24" s="287">
        <v>19.399999999999999</v>
      </c>
      <c r="I24" s="287">
        <v>9.9</v>
      </c>
      <c r="J24" s="288">
        <v>41</v>
      </c>
      <c r="K24" s="287">
        <v>635.29999999999995</v>
      </c>
      <c r="L24" s="287">
        <v>51.8</v>
      </c>
      <c r="M24" s="287">
        <v>69.599999999999994</v>
      </c>
      <c r="N24" s="287">
        <v>1.7</v>
      </c>
      <c r="O24" s="287">
        <v>2.4</v>
      </c>
      <c r="P24" s="287">
        <v>11.7</v>
      </c>
      <c r="Q24" s="287">
        <v>10.199999999999999</v>
      </c>
      <c r="R24" s="287">
        <v>346.2</v>
      </c>
      <c r="S24" s="91">
        <v>3.2</v>
      </c>
      <c r="T24" s="287">
        <v>101.9</v>
      </c>
      <c r="U24" s="287">
        <v>121.3</v>
      </c>
      <c r="V24" s="287">
        <v>9.1999999999999993</v>
      </c>
    </row>
    <row r="25" spans="1:25" ht="17.25" customHeight="1">
      <c r="B25" s="419" t="s">
        <v>177</v>
      </c>
      <c r="C25" s="420"/>
      <c r="D25" s="287">
        <v>1319.7</v>
      </c>
      <c r="E25" s="287">
        <v>44.1</v>
      </c>
      <c r="F25" s="287">
        <v>214.9</v>
      </c>
      <c r="G25" s="287"/>
      <c r="H25" s="287"/>
      <c r="I25" s="287"/>
      <c r="J25" s="287"/>
      <c r="K25" s="287">
        <v>600.5</v>
      </c>
      <c r="L25" s="288">
        <v>68</v>
      </c>
      <c r="M25" s="287">
        <v>70.8</v>
      </c>
      <c r="N25" s="287"/>
      <c r="O25" s="287"/>
      <c r="P25" s="287"/>
      <c r="Q25" s="287"/>
      <c r="R25" s="287"/>
      <c r="S25" s="287"/>
      <c r="T25" s="287">
        <v>128.1</v>
      </c>
      <c r="U25" s="287">
        <v>153.30000000000001</v>
      </c>
      <c r="V25" s="287">
        <v>17.7</v>
      </c>
    </row>
    <row r="26" spans="1:25" ht="30.75" customHeight="1">
      <c r="A26" s="421" t="s">
        <v>180</v>
      </c>
      <c r="B26" s="421"/>
      <c r="C26" s="421"/>
      <c r="D26" s="144">
        <f>D18/D24-100%</f>
        <v>-0.23816178244730313</v>
      </c>
      <c r="E26" s="144">
        <f t="shared" ref="E26:V26" si="4">E18/E24-100%</f>
        <v>-0.27136294908166125</v>
      </c>
      <c r="F26" s="144">
        <f t="shared" si="4"/>
        <v>-0.28924113887451053</v>
      </c>
      <c r="G26" s="144">
        <f t="shared" si="4"/>
        <v>0.15695747949871341</v>
      </c>
      <c r="H26" s="144">
        <f t="shared" si="4"/>
        <v>-0.18893702468131424</v>
      </c>
      <c r="I26" s="144">
        <f t="shared" si="4"/>
        <v>-0.95325424325257724</v>
      </c>
      <c r="J26" s="144">
        <f t="shared" si="4"/>
        <v>-0.28889442723493708</v>
      </c>
      <c r="K26" s="144">
        <f t="shared" si="4"/>
        <v>-0.33055632069301566</v>
      </c>
      <c r="L26" s="144">
        <f t="shared" si="4"/>
        <v>-8.3221604296741525E-3</v>
      </c>
      <c r="M26" s="144">
        <f t="shared" si="4"/>
        <v>-0.26194091825082066</v>
      </c>
      <c r="N26" s="144">
        <f t="shared" si="4"/>
        <v>-0.72777471070618505</v>
      </c>
      <c r="O26" s="144">
        <f t="shared" si="4"/>
        <v>-0.22869501366752432</v>
      </c>
      <c r="P26" s="144">
        <f t="shared" si="4"/>
        <v>0.58216407452815511</v>
      </c>
      <c r="Q26" s="144">
        <f t="shared" si="4"/>
        <v>-1</v>
      </c>
      <c r="R26" s="144">
        <f t="shared" si="4"/>
        <v>0.18654839745515028</v>
      </c>
      <c r="S26" s="144">
        <f t="shared" si="4"/>
        <v>1.3139149589974268</v>
      </c>
      <c r="T26" s="144">
        <f t="shared" si="4"/>
        <v>-0.23247963087229606</v>
      </c>
      <c r="U26" s="144">
        <f t="shared" si="4"/>
        <v>0.16744926208279076</v>
      </c>
      <c r="V26" s="144">
        <f t="shared" si="4"/>
        <v>-0.29576501247904396</v>
      </c>
    </row>
    <row r="27" spans="1:25" ht="15.75">
      <c r="F27" s="438" t="s">
        <v>121</v>
      </c>
      <c r="G27" s="439"/>
      <c r="H27" s="439"/>
      <c r="I27" s="440"/>
      <c r="J27" s="441"/>
    </row>
    <row r="28" spans="1:25">
      <c r="F28" s="14"/>
      <c r="G28" s="14"/>
      <c r="H28" s="522" t="s">
        <v>122</v>
      </c>
      <c r="I28" s="522" t="s">
        <v>123</v>
      </c>
      <c r="J28" s="522" t="s">
        <v>124</v>
      </c>
    </row>
    <row r="29" spans="1:25">
      <c r="F29" s="14"/>
      <c r="G29" s="18" t="s">
        <v>125</v>
      </c>
      <c r="H29" s="18">
        <v>202.5</v>
      </c>
      <c r="I29" s="18">
        <v>212.1</v>
      </c>
      <c r="J29" s="18">
        <v>150.19999999999999</v>
      </c>
    </row>
  </sheetData>
  <mergeCells count="17">
    <mergeCell ref="A16:B16"/>
    <mergeCell ref="A1:U1"/>
    <mergeCell ref="A3:U3"/>
    <mergeCell ref="A4:A5"/>
    <mergeCell ref="B4:B5"/>
    <mergeCell ref="C4:C5"/>
    <mergeCell ref="D4:D5"/>
    <mergeCell ref="A18:B18"/>
    <mergeCell ref="F27:J27"/>
    <mergeCell ref="A26:C26"/>
    <mergeCell ref="B24:C24"/>
    <mergeCell ref="B25:C25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Zeros="0" topLeftCell="A10" workbookViewId="0">
      <selection activeCell="G29" sqref="G29:J30"/>
    </sheetView>
  </sheetViews>
  <sheetFormatPr defaultRowHeight="12.75"/>
  <cols>
    <col min="1" max="1" width="5.140625" customWidth="1"/>
    <col min="2" max="2" width="18.5703125" customWidth="1"/>
    <col min="4" max="4" width="8.140625" customWidth="1"/>
    <col min="5" max="16" width="7.140625" customWidth="1"/>
    <col min="17" max="17" width="7.85546875" customWidth="1"/>
    <col min="18" max="18" width="7.140625" customWidth="1"/>
    <col min="19" max="19" width="8.5703125" customWidth="1"/>
    <col min="20" max="21" width="7.140625" customWidth="1"/>
  </cols>
  <sheetData>
    <row r="1" spans="1:21" ht="42" customHeight="1">
      <c r="A1" s="451" t="s">
        <v>113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</row>
    <row r="2" spans="1:21" ht="22.5" customHeight="1" thickBot="1">
      <c r="A2" s="445" t="s">
        <v>197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ht="105.75" customHeight="1" thickBot="1">
      <c r="A3" s="446" t="s">
        <v>62</v>
      </c>
      <c r="B3" s="447" t="s">
        <v>63</v>
      </c>
      <c r="C3" s="452" t="s">
        <v>114</v>
      </c>
      <c r="D3" s="450" t="s">
        <v>64</v>
      </c>
      <c r="E3" s="96" t="s">
        <v>65</v>
      </c>
      <c r="F3" s="96" t="s">
        <v>66</v>
      </c>
      <c r="G3" s="96" t="s">
        <v>67</v>
      </c>
      <c r="H3" s="96" t="s">
        <v>68</v>
      </c>
      <c r="I3" s="96" t="s">
        <v>69</v>
      </c>
      <c r="J3" s="96" t="s">
        <v>70</v>
      </c>
      <c r="K3" s="96" t="s">
        <v>71</v>
      </c>
      <c r="L3" s="96" t="s">
        <v>72</v>
      </c>
      <c r="M3" s="96" t="s">
        <v>73</v>
      </c>
      <c r="N3" s="96" t="s">
        <v>74</v>
      </c>
      <c r="O3" s="96" t="s">
        <v>75</v>
      </c>
      <c r="P3" s="96" t="s">
        <v>76</v>
      </c>
      <c r="Q3" s="96" t="s">
        <v>79</v>
      </c>
      <c r="R3" s="97" t="s">
        <v>80</v>
      </c>
      <c r="S3" s="147" t="s">
        <v>81</v>
      </c>
      <c r="T3" s="148" t="s">
        <v>82</v>
      </c>
      <c r="U3" s="149" t="s">
        <v>83</v>
      </c>
    </row>
    <row r="4" spans="1:21" ht="29.25" customHeight="1">
      <c r="A4" s="446"/>
      <c r="B4" s="447"/>
      <c r="C4" s="453"/>
      <c r="D4" s="450"/>
      <c r="E4" s="101" t="s">
        <v>84</v>
      </c>
      <c r="F4" s="101" t="s">
        <v>85</v>
      </c>
      <c r="G4" s="101" t="s">
        <v>86</v>
      </c>
      <c r="H4" s="101" t="s">
        <v>87</v>
      </c>
      <c r="I4" s="101" t="s">
        <v>88</v>
      </c>
      <c r="J4" s="101" t="s">
        <v>89</v>
      </c>
      <c r="K4" s="102" t="s">
        <v>90</v>
      </c>
      <c r="L4" s="101" t="s">
        <v>91</v>
      </c>
      <c r="M4" s="101" t="s">
        <v>92</v>
      </c>
      <c r="N4" s="101" t="s">
        <v>93</v>
      </c>
      <c r="O4" s="101" t="s">
        <v>94</v>
      </c>
      <c r="P4" s="101" t="s">
        <v>95</v>
      </c>
      <c r="Q4" s="101" t="s">
        <v>98</v>
      </c>
      <c r="R4" s="103" t="s">
        <v>99</v>
      </c>
      <c r="S4" s="150" t="s">
        <v>100</v>
      </c>
      <c r="T4" s="151" t="s">
        <v>101</v>
      </c>
      <c r="U4" s="152" t="s">
        <v>101</v>
      </c>
    </row>
    <row r="5" spans="1:21" ht="15.75">
      <c r="A5" s="106">
        <v>1</v>
      </c>
      <c r="B5" s="7" t="s">
        <v>32</v>
      </c>
      <c r="C5" s="15">
        <v>17919</v>
      </c>
      <c r="D5" s="153">
        <f t="shared" ref="D5:D14" si="0">SUM(E5:S5)</f>
        <v>73</v>
      </c>
      <c r="E5" s="154">
        <v>5</v>
      </c>
      <c r="F5" s="154">
        <v>13</v>
      </c>
      <c r="G5" s="154"/>
      <c r="H5" s="154"/>
      <c r="I5" s="154"/>
      <c r="J5" s="154"/>
      <c r="K5" s="154">
        <v>15</v>
      </c>
      <c r="L5" s="154">
        <v>6</v>
      </c>
      <c r="M5" s="154">
        <v>4</v>
      </c>
      <c r="N5" s="154"/>
      <c r="O5" s="154"/>
      <c r="P5" s="154">
        <v>3</v>
      </c>
      <c r="Q5" s="154"/>
      <c r="R5" s="154"/>
      <c r="S5" s="154">
        <v>27</v>
      </c>
      <c r="T5" s="154">
        <v>1</v>
      </c>
      <c r="U5" s="155">
        <f t="shared" ref="U5:U17" si="1">T5*100000/C5</f>
        <v>5.5806685640939788</v>
      </c>
    </row>
    <row r="6" spans="1:21" ht="15.75">
      <c r="A6" s="106">
        <v>2</v>
      </c>
      <c r="B6" s="7" t="s">
        <v>33</v>
      </c>
      <c r="C6" s="15">
        <v>4515</v>
      </c>
      <c r="D6" s="153">
        <f t="shared" si="0"/>
        <v>41</v>
      </c>
      <c r="E6" s="154"/>
      <c r="F6" s="154">
        <v>4</v>
      </c>
      <c r="G6" s="154"/>
      <c r="H6" s="154"/>
      <c r="I6" s="154"/>
      <c r="J6" s="154">
        <v>1</v>
      </c>
      <c r="K6" s="154">
        <v>12</v>
      </c>
      <c r="L6" s="154">
        <v>3</v>
      </c>
      <c r="M6" s="154">
        <v>2</v>
      </c>
      <c r="N6" s="154"/>
      <c r="O6" s="154"/>
      <c r="P6" s="154"/>
      <c r="Q6" s="154"/>
      <c r="R6" s="154">
        <v>1</v>
      </c>
      <c r="S6" s="154">
        <v>18</v>
      </c>
      <c r="T6" s="154"/>
      <c r="U6" s="155">
        <f t="shared" si="1"/>
        <v>0</v>
      </c>
    </row>
    <row r="7" spans="1:21" ht="15.75">
      <c r="A7" s="106">
        <v>3</v>
      </c>
      <c r="B7" s="7" t="s">
        <v>34</v>
      </c>
      <c r="C7" s="15">
        <v>6172</v>
      </c>
      <c r="D7" s="153">
        <f t="shared" si="0"/>
        <v>50</v>
      </c>
      <c r="E7" s="154">
        <v>4</v>
      </c>
      <c r="F7" s="154">
        <v>6</v>
      </c>
      <c r="G7" s="154"/>
      <c r="H7" s="154"/>
      <c r="I7" s="154"/>
      <c r="J7" s="154"/>
      <c r="K7" s="154">
        <v>14</v>
      </c>
      <c r="L7" s="154">
        <v>2</v>
      </c>
      <c r="M7" s="154">
        <v>2</v>
      </c>
      <c r="N7" s="154"/>
      <c r="O7" s="154"/>
      <c r="P7" s="154"/>
      <c r="Q7" s="154"/>
      <c r="R7" s="154">
        <v>4</v>
      </c>
      <c r="S7" s="154">
        <v>18</v>
      </c>
      <c r="T7" s="154">
        <v>1</v>
      </c>
      <c r="U7" s="155">
        <f t="shared" si="1"/>
        <v>16.202203499675957</v>
      </c>
    </row>
    <row r="8" spans="1:21" ht="15.75">
      <c r="A8" s="106">
        <v>4</v>
      </c>
      <c r="B8" s="7" t="s">
        <v>35</v>
      </c>
      <c r="C8" s="15">
        <v>6945</v>
      </c>
      <c r="D8" s="153">
        <f t="shared" si="0"/>
        <v>31</v>
      </c>
      <c r="E8" s="154">
        <v>3</v>
      </c>
      <c r="F8" s="154">
        <v>6</v>
      </c>
      <c r="G8" s="154">
        <v>1</v>
      </c>
      <c r="H8" s="154"/>
      <c r="I8" s="154"/>
      <c r="J8" s="154"/>
      <c r="K8" s="154">
        <v>5</v>
      </c>
      <c r="L8" s="154"/>
      <c r="M8" s="154">
        <v>1</v>
      </c>
      <c r="N8" s="154"/>
      <c r="O8" s="154"/>
      <c r="P8" s="154"/>
      <c r="Q8" s="154"/>
      <c r="R8" s="154">
        <v>1</v>
      </c>
      <c r="S8" s="154">
        <v>14</v>
      </c>
      <c r="T8" s="154">
        <v>2</v>
      </c>
      <c r="U8" s="155">
        <f t="shared" si="1"/>
        <v>28.797696184305256</v>
      </c>
    </row>
    <row r="9" spans="1:21" ht="15.75">
      <c r="A9" s="114">
        <v>5</v>
      </c>
      <c r="B9" s="7" t="s">
        <v>36</v>
      </c>
      <c r="C9" s="15">
        <v>7321</v>
      </c>
      <c r="D9" s="153">
        <f t="shared" si="0"/>
        <v>36</v>
      </c>
      <c r="E9" s="154">
        <v>1</v>
      </c>
      <c r="F9" s="154">
        <v>3</v>
      </c>
      <c r="G9" s="154"/>
      <c r="H9" s="154">
        <v>2</v>
      </c>
      <c r="I9" s="154"/>
      <c r="J9" s="154">
        <v>1</v>
      </c>
      <c r="K9" s="154">
        <v>7</v>
      </c>
      <c r="L9" s="154">
        <v>2</v>
      </c>
      <c r="M9" s="154">
        <v>3</v>
      </c>
      <c r="N9" s="154"/>
      <c r="O9" s="154"/>
      <c r="P9" s="154"/>
      <c r="Q9" s="154"/>
      <c r="R9" s="154">
        <v>2</v>
      </c>
      <c r="S9" s="154">
        <v>15</v>
      </c>
      <c r="T9" s="154">
        <v>1</v>
      </c>
      <c r="U9" s="155">
        <f t="shared" si="1"/>
        <v>13.659336156262805</v>
      </c>
    </row>
    <row r="10" spans="1:21" ht="15.75">
      <c r="A10" s="106">
        <v>6</v>
      </c>
      <c r="B10" s="7" t="s">
        <v>37</v>
      </c>
      <c r="C10" s="15">
        <v>5953</v>
      </c>
      <c r="D10" s="153">
        <f t="shared" si="0"/>
        <v>52</v>
      </c>
      <c r="E10" s="154"/>
      <c r="F10" s="154">
        <v>5</v>
      </c>
      <c r="G10" s="154"/>
      <c r="H10" s="154"/>
      <c r="I10" s="154"/>
      <c r="J10" s="154">
        <v>1</v>
      </c>
      <c r="K10" s="154">
        <v>12</v>
      </c>
      <c r="L10" s="154">
        <v>2</v>
      </c>
      <c r="M10" s="154">
        <v>7</v>
      </c>
      <c r="N10" s="154"/>
      <c r="O10" s="154"/>
      <c r="P10" s="154">
        <v>1</v>
      </c>
      <c r="Q10" s="154"/>
      <c r="R10" s="154">
        <v>1</v>
      </c>
      <c r="S10" s="154">
        <v>23</v>
      </c>
      <c r="T10" s="154"/>
      <c r="U10" s="155">
        <f t="shared" si="1"/>
        <v>0</v>
      </c>
    </row>
    <row r="11" spans="1:21" ht="15.75">
      <c r="A11" s="106">
        <v>7</v>
      </c>
      <c r="B11" s="7" t="s">
        <v>38</v>
      </c>
      <c r="C11" s="15">
        <v>9880</v>
      </c>
      <c r="D11" s="153">
        <f t="shared" si="0"/>
        <v>57</v>
      </c>
      <c r="E11" s="154">
        <v>1</v>
      </c>
      <c r="F11" s="154">
        <v>4</v>
      </c>
      <c r="G11" s="154"/>
      <c r="H11" s="154"/>
      <c r="I11" s="154"/>
      <c r="J11" s="154"/>
      <c r="K11" s="154">
        <v>16</v>
      </c>
      <c r="L11" s="154">
        <v>2</v>
      </c>
      <c r="M11" s="154">
        <v>3</v>
      </c>
      <c r="N11" s="154">
        <v>1</v>
      </c>
      <c r="O11" s="154"/>
      <c r="P11" s="154">
        <v>2</v>
      </c>
      <c r="Q11" s="154"/>
      <c r="R11" s="154">
        <v>1</v>
      </c>
      <c r="S11" s="154">
        <v>27</v>
      </c>
      <c r="T11" s="154"/>
      <c r="U11" s="155">
        <f t="shared" si="1"/>
        <v>0</v>
      </c>
    </row>
    <row r="12" spans="1:21" ht="15.75">
      <c r="A12" s="122">
        <v>8</v>
      </c>
      <c r="B12" s="7" t="s">
        <v>39</v>
      </c>
      <c r="C12" s="15">
        <v>7392</v>
      </c>
      <c r="D12" s="153">
        <f t="shared" si="0"/>
        <v>44</v>
      </c>
      <c r="E12" s="154">
        <v>2</v>
      </c>
      <c r="F12" s="154">
        <v>3</v>
      </c>
      <c r="G12" s="154"/>
      <c r="H12" s="154"/>
      <c r="I12" s="154"/>
      <c r="J12" s="154">
        <v>1</v>
      </c>
      <c r="K12" s="154">
        <v>13</v>
      </c>
      <c r="L12" s="154">
        <v>2</v>
      </c>
      <c r="M12" s="154">
        <v>2</v>
      </c>
      <c r="N12" s="154"/>
      <c r="O12" s="154"/>
      <c r="P12" s="154"/>
      <c r="Q12" s="154"/>
      <c r="R12" s="154">
        <v>1</v>
      </c>
      <c r="S12" s="154">
        <v>20</v>
      </c>
      <c r="T12" s="154"/>
      <c r="U12" s="155">
        <f t="shared" si="1"/>
        <v>0</v>
      </c>
    </row>
    <row r="13" spans="1:21" ht="15.75">
      <c r="A13" s="106">
        <v>9</v>
      </c>
      <c r="B13" s="7" t="s">
        <v>40</v>
      </c>
      <c r="C13" s="15">
        <v>8679</v>
      </c>
      <c r="D13" s="153">
        <f t="shared" si="0"/>
        <v>62</v>
      </c>
      <c r="E13" s="154"/>
      <c r="F13" s="154">
        <v>9</v>
      </c>
      <c r="G13" s="154"/>
      <c r="H13" s="154"/>
      <c r="I13" s="154"/>
      <c r="J13" s="154">
        <v>2</v>
      </c>
      <c r="K13" s="154">
        <v>22</v>
      </c>
      <c r="L13" s="154">
        <v>2</v>
      </c>
      <c r="M13" s="154">
        <v>1</v>
      </c>
      <c r="N13" s="154"/>
      <c r="O13" s="154"/>
      <c r="P13" s="154">
        <v>2</v>
      </c>
      <c r="Q13" s="154"/>
      <c r="R13" s="154">
        <v>3</v>
      </c>
      <c r="S13" s="154">
        <v>21</v>
      </c>
      <c r="T13" s="154"/>
      <c r="U13" s="155">
        <f t="shared" si="1"/>
        <v>0</v>
      </c>
    </row>
    <row r="14" spans="1:21" ht="15.75">
      <c r="A14" s="106">
        <v>10</v>
      </c>
      <c r="B14" s="23" t="s">
        <v>41</v>
      </c>
      <c r="C14" s="15">
        <v>5262</v>
      </c>
      <c r="D14" s="153">
        <f t="shared" si="0"/>
        <v>40</v>
      </c>
      <c r="E14" s="154">
        <v>1</v>
      </c>
      <c r="F14" s="154">
        <v>10</v>
      </c>
      <c r="G14" s="154"/>
      <c r="H14" s="154">
        <v>1</v>
      </c>
      <c r="I14" s="154"/>
      <c r="J14" s="154">
        <v>2</v>
      </c>
      <c r="K14" s="154">
        <v>8</v>
      </c>
      <c r="L14" s="154">
        <v>2</v>
      </c>
      <c r="M14" s="154">
        <v>2</v>
      </c>
      <c r="N14" s="154"/>
      <c r="O14" s="154"/>
      <c r="P14" s="154"/>
      <c r="Q14" s="154"/>
      <c r="R14" s="154"/>
      <c r="S14" s="154">
        <v>14</v>
      </c>
      <c r="T14" s="154"/>
      <c r="U14" s="155">
        <f t="shared" si="1"/>
        <v>0</v>
      </c>
    </row>
    <row r="15" spans="1:21" ht="15.75">
      <c r="A15" s="465" t="s">
        <v>42</v>
      </c>
      <c r="B15" s="466"/>
      <c r="C15" s="156">
        <v>80038</v>
      </c>
      <c r="D15" s="157">
        <f>SUM(D5:D14)</f>
        <v>486</v>
      </c>
      <c r="E15" s="126">
        <f t="shared" ref="E15:T15" si="2">SUM(E5:E14)</f>
        <v>17</v>
      </c>
      <c r="F15" s="126">
        <f t="shared" si="2"/>
        <v>63</v>
      </c>
      <c r="G15" s="126">
        <f t="shared" si="2"/>
        <v>1</v>
      </c>
      <c r="H15" s="126">
        <f t="shared" si="2"/>
        <v>3</v>
      </c>
      <c r="I15" s="126">
        <f t="shared" si="2"/>
        <v>0</v>
      </c>
      <c r="J15" s="126">
        <f t="shared" si="2"/>
        <v>8</v>
      </c>
      <c r="K15" s="126">
        <f t="shared" si="2"/>
        <v>124</v>
      </c>
      <c r="L15" s="126">
        <f t="shared" si="2"/>
        <v>23</v>
      </c>
      <c r="M15" s="126">
        <f t="shared" si="2"/>
        <v>27</v>
      </c>
      <c r="N15" s="126">
        <f t="shared" si="2"/>
        <v>1</v>
      </c>
      <c r="O15" s="126">
        <f t="shared" si="2"/>
        <v>0</v>
      </c>
      <c r="P15" s="126">
        <f>SUM(P5:P14)</f>
        <v>8</v>
      </c>
      <c r="Q15" s="126">
        <f t="shared" si="2"/>
        <v>0</v>
      </c>
      <c r="R15" s="158">
        <f t="shared" si="2"/>
        <v>14</v>
      </c>
      <c r="S15" s="107">
        <f t="shared" si="2"/>
        <v>197</v>
      </c>
      <c r="T15" s="107">
        <f t="shared" si="2"/>
        <v>5</v>
      </c>
      <c r="U15" s="155">
        <f t="shared" si="1"/>
        <v>6.2470326594867434</v>
      </c>
    </row>
    <row r="16" spans="1:21" ht="15.75">
      <c r="A16" s="106">
        <v>11</v>
      </c>
      <c r="B16" s="130" t="s">
        <v>103</v>
      </c>
      <c r="C16" s="159">
        <v>37444</v>
      </c>
      <c r="D16" s="153">
        <f>SUM(E16:S16)</f>
        <v>130</v>
      </c>
      <c r="E16" s="154">
        <v>6</v>
      </c>
      <c r="F16" s="154">
        <v>29</v>
      </c>
      <c r="G16" s="154"/>
      <c r="H16" s="154">
        <v>3</v>
      </c>
      <c r="I16" s="154">
        <v>1</v>
      </c>
      <c r="J16" s="154"/>
      <c r="K16" s="154">
        <v>28</v>
      </c>
      <c r="L16" s="154">
        <v>7</v>
      </c>
      <c r="M16" s="154">
        <v>10</v>
      </c>
      <c r="N16" s="154"/>
      <c r="O16" s="154">
        <v>1</v>
      </c>
      <c r="P16" s="154"/>
      <c r="Q16" s="154"/>
      <c r="R16" s="154">
        <v>4</v>
      </c>
      <c r="S16" s="154">
        <v>41</v>
      </c>
      <c r="T16" s="154">
        <v>3</v>
      </c>
      <c r="U16" s="155">
        <f t="shared" si="1"/>
        <v>8.0119645337036633</v>
      </c>
    </row>
    <row r="17" spans="1:22" ht="16.5" thickBot="1">
      <c r="A17" s="465" t="s">
        <v>207</v>
      </c>
      <c r="B17" s="466"/>
      <c r="C17" s="160">
        <v>117482</v>
      </c>
      <c r="D17" s="153">
        <f>D15+D16</f>
        <v>616</v>
      </c>
      <c r="E17" s="330">
        <v>23</v>
      </c>
      <c r="F17" s="330">
        <v>92</v>
      </c>
      <c r="G17" s="153">
        <f t="shared" ref="G17:R17" si="3">G15+G16</f>
        <v>1</v>
      </c>
      <c r="H17" s="153">
        <f t="shared" si="3"/>
        <v>6</v>
      </c>
      <c r="I17" s="153">
        <f t="shared" si="3"/>
        <v>1</v>
      </c>
      <c r="J17" s="153">
        <f t="shared" si="3"/>
        <v>8</v>
      </c>
      <c r="K17" s="330">
        <v>152</v>
      </c>
      <c r="L17" s="153">
        <f t="shared" si="3"/>
        <v>30</v>
      </c>
      <c r="M17" s="330">
        <v>37</v>
      </c>
      <c r="N17" s="153">
        <f t="shared" si="3"/>
        <v>1</v>
      </c>
      <c r="O17" s="153">
        <f t="shared" si="3"/>
        <v>1</v>
      </c>
      <c r="P17" s="153">
        <f t="shared" si="3"/>
        <v>8</v>
      </c>
      <c r="Q17" s="153">
        <f t="shared" si="3"/>
        <v>0</v>
      </c>
      <c r="R17" s="153">
        <f t="shared" si="3"/>
        <v>18</v>
      </c>
      <c r="S17" s="330">
        <v>238</v>
      </c>
      <c r="T17" s="331">
        <v>8</v>
      </c>
      <c r="U17" s="161">
        <f t="shared" si="1"/>
        <v>6.8095538039869936</v>
      </c>
    </row>
    <row r="18" spans="1:22" ht="26.25" customHeight="1" thickBot="1">
      <c r="A18" s="463" t="s">
        <v>107</v>
      </c>
      <c r="B18" s="463"/>
      <c r="C18" s="464"/>
      <c r="D18" s="136">
        <v>1</v>
      </c>
      <c r="E18" s="162">
        <f>SUM(E17/$D17)*1</f>
        <v>3.7337662337662336E-2</v>
      </c>
      <c r="F18" s="162">
        <f t="shared" ref="F18:S18" si="4">SUM(F17/$D17)*1</f>
        <v>0.14935064935064934</v>
      </c>
      <c r="G18" s="162">
        <f t="shared" si="4"/>
        <v>1.6233766233766235E-3</v>
      </c>
      <c r="H18" s="162">
        <f t="shared" si="4"/>
        <v>9.74025974025974E-3</v>
      </c>
      <c r="I18" s="162">
        <f t="shared" si="4"/>
        <v>1.6233766233766235E-3</v>
      </c>
      <c r="J18" s="162">
        <f t="shared" si="4"/>
        <v>1.2987012987012988E-2</v>
      </c>
      <c r="K18" s="162">
        <f t="shared" si="4"/>
        <v>0.24675324675324675</v>
      </c>
      <c r="L18" s="162">
        <f t="shared" si="4"/>
        <v>4.8701298701298704E-2</v>
      </c>
      <c r="M18" s="162">
        <f t="shared" si="4"/>
        <v>6.0064935064935064E-2</v>
      </c>
      <c r="N18" s="162">
        <f t="shared" si="4"/>
        <v>1.6233766233766235E-3</v>
      </c>
      <c r="O18" s="162">
        <f t="shared" si="4"/>
        <v>1.6233766233766235E-3</v>
      </c>
      <c r="P18" s="162">
        <f t="shared" si="4"/>
        <v>1.2987012987012988E-2</v>
      </c>
      <c r="Q18" s="162">
        <f t="shared" si="4"/>
        <v>0</v>
      </c>
      <c r="R18" s="162">
        <f t="shared" si="4"/>
        <v>2.922077922077922E-2</v>
      </c>
      <c r="S18" s="163">
        <f t="shared" si="4"/>
        <v>0.38636363636363635</v>
      </c>
      <c r="T18" s="164">
        <f>SUM(T17/E17)*1</f>
        <v>0.34782608695652173</v>
      </c>
      <c r="U18" s="454" t="s">
        <v>131</v>
      </c>
      <c r="V18" s="455"/>
    </row>
    <row r="19" spans="1:22" ht="33" customHeight="1">
      <c r="A19" s="456" t="s">
        <v>116</v>
      </c>
      <c r="B19" s="456"/>
      <c r="C19" s="456"/>
      <c r="D19" s="165">
        <f>D17*100000/$C17</f>
        <v>524.33564290699849</v>
      </c>
      <c r="E19" s="165">
        <f t="shared" ref="E19:T19" si="5">E17*100000/$C17</f>
        <v>19.577467186462606</v>
      </c>
      <c r="F19" s="165">
        <f t="shared" si="5"/>
        <v>78.309868745850423</v>
      </c>
      <c r="G19" s="165">
        <f t="shared" si="5"/>
        <v>0.8511942254983742</v>
      </c>
      <c r="H19" s="165">
        <f t="shared" si="5"/>
        <v>5.1071653529902452</v>
      </c>
      <c r="I19" s="165">
        <f t="shared" si="5"/>
        <v>0.8511942254983742</v>
      </c>
      <c r="J19" s="165">
        <f t="shared" si="5"/>
        <v>6.8095538039869936</v>
      </c>
      <c r="K19" s="165">
        <f t="shared" si="5"/>
        <v>129.38152227575287</v>
      </c>
      <c r="L19" s="165">
        <f t="shared" si="5"/>
        <v>25.535826764951228</v>
      </c>
      <c r="M19" s="165">
        <f t="shared" si="5"/>
        <v>31.494186343439846</v>
      </c>
      <c r="N19" s="165">
        <f t="shared" si="5"/>
        <v>0.8511942254983742</v>
      </c>
      <c r="O19" s="165">
        <f t="shared" si="5"/>
        <v>0.8511942254983742</v>
      </c>
      <c r="P19" s="165">
        <f>P17*100000/$C17</f>
        <v>6.8095538039869936</v>
      </c>
      <c r="Q19" s="165">
        <f t="shared" si="5"/>
        <v>0</v>
      </c>
      <c r="R19" s="165">
        <f t="shared" si="5"/>
        <v>15.321496058970736</v>
      </c>
      <c r="S19" s="165">
        <f t="shared" si="5"/>
        <v>202.58422566861307</v>
      </c>
      <c r="T19" s="166">
        <f t="shared" si="5"/>
        <v>6.8095538039869936</v>
      </c>
      <c r="U19" s="167"/>
    </row>
    <row r="20" spans="1:22" ht="21" customHeight="1">
      <c r="A20" s="419" t="s">
        <v>117</v>
      </c>
      <c r="B20" s="457"/>
      <c r="C20" s="458"/>
      <c r="D20" s="168">
        <v>634.1</v>
      </c>
      <c r="E20" s="168">
        <v>26.2</v>
      </c>
      <c r="F20" s="168">
        <v>74.099999999999994</v>
      </c>
      <c r="G20" s="168">
        <v>0</v>
      </c>
      <c r="H20" s="168">
        <v>5.0999999999999996</v>
      </c>
      <c r="I20" s="168">
        <v>0.84211944622225221</v>
      </c>
      <c r="J20" s="168">
        <v>8.4211944622225214</v>
      </c>
      <c r="K20" s="168">
        <v>147.30000000000001</v>
      </c>
      <c r="L20" s="168">
        <v>31.2</v>
      </c>
      <c r="M20" s="168">
        <v>38.1</v>
      </c>
      <c r="N20" s="168">
        <v>0</v>
      </c>
      <c r="O20" s="168">
        <v>0.84211944622225221</v>
      </c>
      <c r="P20" s="168">
        <v>5.9</v>
      </c>
      <c r="Q20" s="168">
        <v>0.84211944622225221</v>
      </c>
      <c r="R20" s="168">
        <v>14.3</v>
      </c>
      <c r="S20" s="168">
        <v>278.7</v>
      </c>
      <c r="T20" s="168">
        <v>12.7</v>
      </c>
      <c r="U20" s="169"/>
    </row>
    <row r="21" spans="1:22" ht="25.5" customHeight="1">
      <c r="A21" s="459" t="s">
        <v>118</v>
      </c>
      <c r="B21" s="459"/>
      <c r="C21" s="459"/>
      <c r="D21" s="170">
        <f>D19/D20-100%</f>
        <v>-0.17310259752878332</v>
      </c>
      <c r="E21" s="170">
        <f t="shared" ref="E21:T21" si="6">E19/E20-100%</f>
        <v>-0.25276842799761046</v>
      </c>
      <c r="F21" s="170">
        <f t="shared" si="6"/>
        <v>5.6813343398791183E-2</v>
      </c>
      <c r="G21" s="170"/>
      <c r="H21" s="170">
        <f t="shared" si="6"/>
        <v>1.4049711745578453E-3</v>
      </c>
      <c r="I21" s="170">
        <f t="shared" si="6"/>
        <v>1.077611889480945E-2</v>
      </c>
      <c r="J21" s="170">
        <f t="shared" si="6"/>
        <v>-0.19137910488415244</v>
      </c>
      <c r="K21" s="170">
        <f t="shared" si="6"/>
        <v>-0.12164614884078162</v>
      </c>
      <c r="L21" s="170">
        <f t="shared" si="6"/>
        <v>-0.18154401394387087</v>
      </c>
      <c r="M21" s="170">
        <f t="shared" si="6"/>
        <v>-0.17338093586772063</v>
      </c>
      <c r="N21" s="170"/>
      <c r="O21" s="170">
        <f t="shared" si="6"/>
        <v>1.077611889480945E-2</v>
      </c>
      <c r="P21" s="170">
        <f t="shared" si="6"/>
        <v>0.15416166169271062</v>
      </c>
      <c r="Q21" s="170"/>
      <c r="R21" s="170">
        <f t="shared" si="6"/>
        <v>7.1433290837114249E-2</v>
      </c>
      <c r="S21" s="170">
        <f t="shared" si="6"/>
        <v>-0.27311006218653366</v>
      </c>
      <c r="T21" s="171">
        <f t="shared" si="6"/>
        <v>-0.46381466110338632</v>
      </c>
      <c r="U21" s="169"/>
    </row>
    <row r="22" spans="1:22" ht="15.75">
      <c r="A22" s="460" t="s">
        <v>119</v>
      </c>
      <c r="B22" s="461"/>
      <c r="C22" s="462"/>
      <c r="D22" s="172">
        <v>749</v>
      </c>
      <c r="E22" s="172">
        <v>31</v>
      </c>
      <c r="F22" s="172">
        <v>88</v>
      </c>
      <c r="G22" s="173"/>
      <c r="H22" s="173">
        <v>6</v>
      </c>
      <c r="I22" s="173">
        <v>1</v>
      </c>
      <c r="J22" s="173">
        <v>10</v>
      </c>
      <c r="K22" s="173">
        <v>174</v>
      </c>
      <c r="L22" s="173">
        <v>37</v>
      </c>
      <c r="M22" s="173">
        <v>45</v>
      </c>
      <c r="N22" s="173"/>
      <c r="O22" s="173">
        <v>1</v>
      </c>
      <c r="P22" s="174">
        <v>7</v>
      </c>
      <c r="Q22" s="174">
        <v>1</v>
      </c>
      <c r="R22" s="174">
        <v>17</v>
      </c>
      <c r="S22" s="174">
        <v>331</v>
      </c>
      <c r="T22" s="175">
        <v>15</v>
      </c>
      <c r="U22" s="169"/>
    </row>
    <row r="23" spans="1:22" ht="20.25" customHeight="1">
      <c r="A23" s="430" t="s">
        <v>193</v>
      </c>
      <c r="B23" s="430"/>
      <c r="C23" s="430"/>
      <c r="D23" s="77">
        <v>683.63210897998408</v>
      </c>
      <c r="E23" s="77">
        <v>33.429442981906313</v>
      </c>
      <c r="F23" s="77">
        <v>82.737871380218124</v>
      </c>
      <c r="G23" s="77">
        <v>0.83573607454765786</v>
      </c>
      <c r="H23" s="77">
        <v>1.6714721490953157</v>
      </c>
      <c r="I23" s="77">
        <v>0</v>
      </c>
      <c r="J23" s="77">
        <v>10.028832894571893</v>
      </c>
      <c r="K23" s="77">
        <v>135.38924407672056</v>
      </c>
      <c r="L23" s="77">
        <v>33.429442981906313</v>
      </c>
      <c r="M23" s="77">
        <v>40.115331578287574</v>
      </c>
      <c r="N23" s="77">
        <v>0</v>
      </c>
      <c r="O23" s="77">
        <v>0.83573607454765786</v>
      </c>
      <c r="P23" s="295">
        <v>2.5</v>
      </c>
      <c r="Q23" s="77">
        <v>2.5072082236429734</v>
      </c>
      <c r="R23" s="77">
        <v>27.579290460072709</v>
      </c>
      <c r="S23" s="77">
        <v>310.89381973172874</v>
      </c>
      <c r="T23" s="77">
        <v>16.714721490953156</v>
      </c>
    </row>
    <row r="24" spans="1:22" ht="15.75">
      <c r="A24" s="467" t="s">
        <v>120</v>
      </c>
      <c r="B24" s="468"/>
      <c r="C24" s="468"/>
      <c r="D24" s="294">
        <v>680.2</v>
      </c>
      <c r="E24" s="294">
        <v>36.5</v>
      </c>
      <c r="F24" s="294">
        <v>83.3</v>
      </c>
      <c r="G24" s="294"/>
      <c r="H24" s="294">
        <v>1.6</v>
      </c>
      <c r="I24" s="294"/>
      <c r="J24" s="294">
        <v>7.4</v>
      </c>
      <c r="K24" s="294">
        <v>154.4</v>
      </c>
      <c r="L24" s="294">
        <v>35.700000000000003</v>
      </c>
      <c r="M24" s="294">
        <v>31.5</v>
      </c>
      <c r="N24" s="294">
        <v>0.8</v>
      </c>
      <c r="O24" s="294">
        <v>3.3</v>
      </c>
      <c r="P24" s="294">
        <v>3.3</v>
      </c>
      <c r="Q24" s="295">
        <v>2.5</v>
      </c>
      <c r="R24" s="295">
        <v>18.100000000000001</v>
      </c>
      <c r="S24" s="296">
        <v>300.5</v>
      </c>
      <c r="T24" s="297">
        <v>26.6</v>
      </c>
    </row>
    <row r="25" spans="1:22" ht="15.75">
      <c r="A25" s="471" t="s">
        <v>183</v>
      </c>
      <c r="B25" s="471"/>
      <c r="C25" s="471"/>
      <c r="D25" s="288">
        <v>545.1</v>
      </c>
      <c r="E25" s="288">
        <v>33.5</v>
      </c>
      <c r="F25" s="288">
        <v>80.2</v>
      </c>
      <c r="G25" s="288">
        <v>0.5</v>
      </c>
      <c r="H25" s="288">
        <v>3.7</v>
      </c>
      <c r="I25" s="288">
        <v>3.5</v>
      </c>
      <c r="J25" s="288">
        <v>9.9</v>
      </c>
      <c r="K25" s="288">
        <v>160.19999999999999</v>
      </c>
      <c r="L25" s="288">
        <v>24</v>
      </c>
      <c r="M25" s="288">
        <v>50.5</v>
      </c>
      <c r="N25" s="288">
        <v>1</v>
      </c>
      <c r="O25" s="288">
        <v>0.9</v>
      </c>
      <c r="P25" s="288">
        <v>3.5</v>
      </c>
      <c r="Q25" s="288">
        <v>0.9</v>
      </c>
      <c r="R25" s="288">
        <v>26.1</v>
      </c>
      <c r="S25" s="288">
        <v>146.4</v>
      </c>
      <c r="T25" s="312">
        <v>12.4</v>
      </c>
    </row>
    <row r="26" spans="1:22" ht="15.75">
      <c r="A26" s="471" t="s">
        <v>184</v>
      </c>
      <c r="B26" s="471"/>
      <c r="C26" s="471"/>
      <c r="D26" s="288">
        <v>651.1</v>
      </c>
      <c r="E26" s="288">
        <v>64.099999999999994</v>
      </c>
      <c r="F26" s="288"/>
      <c r="G26" s="288"/>
      <c r="H26" s="288"/>
      <c r="I26" s="288"/>
      <c r="J26" s="288"/>
      <c r="K26" s="288">
        <v>172</v>
      </c>
      <c r="L26" s="288">
        <v>30.4</v>
      </c>
      <c r="M26" s="288">
        <v>51.6</v>
      </c>
      <c r="N26" s="288"/>
      <c r="O26" s="288"/>
      <c r="P26" s="313"/>
      <c r="Q26" s="314"/>
      <c r="R26" s="314"/>
      <c r="S26" s="314"/>
      <c r="T26" s="287">
        <v>23.6</v>
      </c>
    </row>
    <row r="27" spans="1:22" ht="15" customHeight="1">
      <c r="A27" s="469" t="s">
        <v>192</v>
      </c>
      <c r="B27" s="469"/>
      <c r="C27" s="470"/>
      <c r="D27" s="177">
        <f>D19/D25-100%</f>
        <v>-3.8092748290224798E-2</v>
      </c>
      <c r="E27" s="177">
        <f t="shared" ref="E27:S27" si="7">E19/E25-100%</f>
        <v>-0.41559799443395207</v>
      </c>
      <c r="F27" s="177">
        <f t="shared" si="7"/>
        <v>-2.3567721373436101E-2</v>
      </c>
      <c r="G27" s="177">
        <f t="shared" si="7"/>
        <v>0.7023884509967484</v>
      </c>
      <c r="H27" s="177">
        <f t="shared" si="7"/>
        <v>0.38031496026763367</v>
      </c>
      <c r="I27" s="177">
        <f t="shared" si="7"/>
        <v>-0.75680164985760734</v>
      </c>
      <c r="J27" s="177">
        <f t="shared" si="7"/>
        <v>-0.31216628242555622</v>
      </c>
      <c r="K27" s="177">
        <f t="shared" si="7"/>
        <v>-0.19237501700528792</v>
      </c>
      <c r="L27" s="177">
        <f t="shared" si="7"/>
        <v>6.3992781872967752E-2</v>
      </c>
      <c r="M27" s="177">
        <f t="shared" si="7"/>
        <v>-0.37635274567445853</v>
      </c>
      <c r="N27" s="177">
        <f t="shared" si="7"/>
        <v>-0.1488057745016258</v>
      </c>
      <c r="O27" s="177">
        <f t="shared" si="7"/>
        <v>-5.42286383351398E-2</v>
      </c>
      <c r="P27" s="177">
        <f t="shared" si="7"/>
        <v>0.94558680113914106</v>
      </c>
      <c r="Q27" s="177">
        <f t="shared" si="7"/>
        <v>-1</v>
      </c>
      <c r="R27" s="177">
        <f t="shared" si="7"/>
        <v>-0.4129694996562937</v>
      </c>
      <c r="S27" s="177">
        <f t="shared" si="7"/>
        <v>0.38377203325555365</v>
      </c>
    </row>
    <row r="28" spans="1:22" ht="15.75">
      <c r="A28" s="179"/>
      <c r="B28" s="179"/>
      <c r="F28" s="438" t="s">
        <v>121</v>
      </c>
      <c r="G28" s="439"/>
      <c r="H28" s="439"/>
      <c r="I28" s="440"/>
      <c r="J28" s="441"/>
      <c r="K28" s="180"/>
      <c r="L28" s="180"/>
      <c r="M28" s="180"/>
      <c r="N28" s="180"/>
      <c r="O28" s="180"/>
      <c r="P28" s="180"/>
      <c r="Q28" s="178"/>
      <c r="R28" s="178"/>
      <c r="S28" s="78"/>
    </row>
    <row r="29" spans="1:22">
      <c r="A29" s="181"/>
      <c r="B29" s="182"/>
      <c r="F29" s="14"/>
      <c r="G29" s="18"/>
      <c r="H29" s="522" t="s">
        <v>122</v>
      </c>
      <c r="I29" s="522" t="s">
        <v>123</v>
      </c>
      <c r="J29" s="522" t="s">
        <v>124</v>
      </c>
      <c r="K29" s="183"/>
      <c r="L29" s="183"/>
      <c r="P29" s="78"/>
      <c r="Q29" s="178"/>
      <c r="R29" s="178"/>
      <c r="S29" s="78"/>
    </row>
    <row r="30" spans="1:22">
      <c r="B30" s="78"/>
      <c r="F30" s="14"/>
      <c r="G30" s="18" t="s">
        <v>125</v>
      </c>
      <c r="H30" s="18">
        <v>79.2</v>
      </c>
      <c r="I30" s="18">
        <v>88.5</v>
      </c>
      <c r="J30" s="18">
        <v>73.7</v>
      </c>
    </row>
    <row r="39" spans="3:9" ht="14.25">
      <c r="C39" s="179"/>
      <c r="I39" s="180"/>
    </row>
    <row r="40" spans="3:9">
      <c r="C40" s="182"/>
    </row>
    <row r="41" spans="3:9">
      <c r="C41" s="78"/>
    </row>
    <row r="42" spans="3:9">
      <c r="C42" s="78"/>
    </row>
  </sheetData>
  <mergeCells count="20">
    <mergeCell ref="A15:B15"/>
    <mergeCell ref="A17:B17"/>
    <mergeCell ref="F28:J28"/>
    <mergeCell ref="A23:C23"/>
    <mergeCell ref="A24:C24"/>
    <mergeCell ref="A27:C27"/>
    <mergeCell ref="A25:C25"/>
    <mergeCell ref="A26:C26"/>
    <mergeCell ref="U18:V18"/>
    <mergeCell ref="A19:C19"/>
    <mergeCell ref="A20:C20"/>
    <mergeCell ref="A21:C21"/>
    <mergeCell ref="A22:C22"/>
    <mergeCell ref="A18:C18"/>
    <mergeCell ref="A1:R1"/>
    <mergeCell ref="A3:A4"/>
    <mergeCell ref="B3:B4"/>
    <mergeCell ref="C3:C4"/>
    <mergeCell ref="D3:D4"/>
    <mergeCell ref="A2:U2"/>
  </mergeCells>
  <dataValidations count="1">
    <dataValidation operator="equal" allowBlank="1" showErrorMessage="1" sqref="C1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Zeros="0" workbookViewId="0">
      <selection activeCell="K20" sqref="K20"/>
    </sheetView>
  </sheetViews>
  <sheetFormatPr defaultRowHeight="12.75"/>
  <cols>
    <col min="1" max="1" width="6.140625" customWidth="1"/>
    <col min="2" max="2" width="17.85546875" customWidth="1"/>
    <col min="5" max="6" width="7.7109375" customWidth="1"/>
    <col min="7" max="7" width="6.42578125" customWidth="1"/>
    <col min="8" max="8" width="6.28515625" customWidth="1"/>
    <col min="9" max="9" width="7.42578125" customWidth="1"/>
    <col min="10" max="13" width="7.7109375" customWidth="1"/>
    <col min="14" max="14" width="6.5703125" customWidth="1"/>
    <col min="15" max="15" width="6.42578125" customWidth="1"/>
    <col min="16" max="16" width="7.7109375" customWidth="1"/>
    <col min="17" max="17" width="7" customWidth="1"/>
    <col min="18" max="20" width="7.7109375" customWidth="1"/>
    <col min="21" max="21" width="8.5703125" customWidth="1"/>
    <col min="22" max="22" width="5.140625" customWidth="1"/>
  </cols>
  <sheetData>
    <row r="1" spans="1:21" ht="55.5" customHeight="1">
      <c r="A1" s="451" t="s">
        <v>127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</row>
    <row r="2" spans="1:21" ht="21" thickBot="1">
      <c r="A2" s="445" t="s">
        <v>197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ht="117.75" customHeight="1" thickBot="1">
      <c r="A3" s="446" t="s">
        <v>62</v>
      </c>
      <c r="B3" s="447" t="s">
        <v>63</v>
      </c>
      <c r="C3" s="452" t="s">
        <v>114</v>
      </c>
      <c r="D3" s="450" t="s">
        <v>64</v>
      </c>
      <c r="E3" s="96" t="s">
        <v>65</v>
      </c>
      <c r="F3" s="96" t="s">
        <v>66</v>
      </c>
      <c r="G3" s="96" t="s">
        <v>67</v>
      </c>
      <c r="H3" s="96" t="s">
        <v>68</v>
      </c>
      <c r="I3" s="96" t="s">
        <v>69</v>
      </c>
      <c r="J3" s="96" t="s">
        <v>70</v>
      </c>
      <c r="K3" s="96" t="s">
        <v>71</v>
      </c>
      <c r="L3" s="96" t="s">
        <v>72</v>
      </c>
      <c r="M3" s="96" t="s">
        <v>73</v>
      </c>
      <c r="N3" s="96" t="s">
        <v>74</v>
      </c>
      <c r="O3" s="96" t="s">
        <v>75</v>
      </c>
      <c r="P3" s="96" t="s">
        <v>76</v>
      </c>
      <c r="Q3" s="96" t="s">
        <v>79</v>
      </c>
      <c r="R3" s="97" t="s">
        <v>80</v>
      </c>
      <c r="S3" s="98" t="s">
        <v>81</v>
      </c>
      <c r="T3" s="99" t="s">
        <v>82</v>
      </c>
    </row>
    <row r="4" spans="1:21" ht="35.25" customHeight="1">
      <c r="A4" s="446"/>
      <c r="B4" s="447"/>
      <c r="C4" s="453"/>
      <c r="D4" s="450"/>
      <c r="E4" s="101" t="s">
        <v>84</v>
      </c>
      <c r="F4" s="101" t="s">
        <v>85</v>
      </c>
      <c r="G4" s="101" t="s">
        <v>86</v>
      </c>
      <c r="H4" s="101" t="s">
        <v>87</v>
      </c>
      <c r="I4" s="101" t="s">
        <v>88</v>
      </c>
      <c r="J4" s="101" t="s">
        <v>89</v>
      </c>
      <c r="K4" s="102" t="s">
        <v>90</v>
      </c>
      <c r="L4" s="101" t="s">
        <v>91</v>
      </c>
      <c r="M4" s="101" t="s">
        <v>92</v>
      </c>
      <c r="N4" s="101" t="s">
        <v>93</v>
      </c>
      <c r="O4" s="101" t="s">
        <v>94</v>
      </c>
      <c r="P4" s="101" t="s">
        <v>95</v>
      </c>
      <c r="Q4" s="101" t="s">
        <v>98</v>
      </c>
      <c r="R4" s="103" t="s">
        <v>99</v>
      </c>
      <c r="S4" s="104" t="s">
        <v>100</v>
      </c>
      <c r="T4" s="105" t="s">
        <v>101</v>
      </c>
    </row>
    <row r="5" spans="1:21" ht="15.75">
      <c r="A5" s="106">
        <v>1</v>
      </c>
      <c r="B5" s="7" t="s">
        <v>32</v>
      </c>
      <c r="C5" s="15">
        <v>17919</v>
      </c>
      <c r="D5" s="184">
        <f>'кл.бол-трудосп'!D5*100000/'кл.бол-трудосп'!$C5</f>
        <v>407.38880517886042</v>
      </c>
      <c r="E5" s="185">
        <f>'кл.бол-трудосп'!E5*100000/'кл.бол-трудосп'!$C5</f>
        <v>27.903342820469891</v>
      </c>
      <c r="F5" s="185">
        <f>'кл.бол-трудосп'!F5*100000/'кл.бол-трудосп'!$C5</f>
        <v>72.548691333221726</v>
      </c>
      <c r="G5" s="185">
        <f>'кл.бол-трудосп'!G5*100000/'кл.бол-трудосп'!$C5</f>
        <v>0</v>
      </c>
      <c r="H5" s="185">
        <f>'кл.бол-трудосп'!H5*100000/'кл.бол-трудосп'!$C5</f>
        <v>0</v>
      </c>
      <c r="I5" s="185">
        <f>'кл.бол-трудосп'!I5*100000/'кл.бол-трудосп'!$C5</f>
        <v>0</v>
      </c>
      <c r="J5" s="185">
        <f>'кл.бол-трудосп'!J5*100000/'кл.бол-трудосп'!$C5</f>
        <v>0</v>
      </c>
      <c r="K5" s="185">
        <f>'кл.бол-трудосп'!K5*100000/'кл.бол-трудосп'!$C5</f>
        <v>83.710028461409678</v>
      </c>
      <c r="L5" s="185">
        <f>'кл.бол-трудосп'!L5*100000/'кл.бол-трудосп'!$C5</f>
        <v>33.484011384563871</v>
      </c>
      <c r="M5" s="185">
        <f>'кл.бол-трудосп'!M5*100000/'кл.бол-трудосп'!$C5</f>
        <v>22.322674256375915</v>
      </c>
      <c r="N5" s="185">
        <f>'кл.бол-трудосп'!N5*100000/'кл.бол-трудосп'!$C5</f>
        <v>0</v>
      </c>
      <c r="O5" s="185">
        <f>'кл.бол-трудосп'!O5*100000/'кл.бол-трудосп'!$C5</f>
        <v>0</v>
      </c>
      <c r="P5" s="185">
        <f>'кл.бол-трудосп'!P5*100000/'кл.бол-трудосп'!$C5</f>
        <v>16.742005692281936</v>
      </c>
      <c r="Q5" s="185">
        <f>'кл.бол-трудосп'!Q5*100000/'кл.бол-трудосп'!$C5</f>
        <v>0</v>
      </c>
      <c r="R5" s="185">
        <f>'кл.бол-трудосп'!R5*100000/'кл.бол-трудосп'!$C5</f>
        <v>0</v>
      </c>
      <c r="S5" s="185">
        <f>'кл.бол-трудосп'!S5*100000/'кл.бол-трудосп'!$C5</f>
        <v>150.67805123053742</v>
      </c>
      <c r="T5" s="185">
        <f>'кл.бол-трудосп'!T5*100000/'кл.бол-трудосп'!$C5</f>
        <v>5.5806685640939788</v>
      </c>
    </row>
    <row r="6" spans="1:21" ht="15.75">
      <c r="A6" s="106">
        <v>2</v>
      </c>
      <c r="B6" s="7" t="s">
        <v>33</v>
      </c>
      <c r="C6" s="15">
        <v>4515</v>
      </c>
      <c r="D6" s="184">
        <f>'кл.бол-трудосп'!D6*100000/'кл.бол-трудосп'!$C6</f>
        <v>908.08416389811737</v>
      </c>
      <c r="E6" s="185">
        <f>'кл.бол-трудосп'!E6*100000/'кл.бол-трудосп'!$C6</f>
        <v>0</v>
      </c>
      <c r="F6" s="185">
        <f>'кл.бол-трудосп'!F6*100000/'кл.бол-трудосп'!$C6</f>
        <v>88.593576965669982</v>
      </c>
      <c r="G6" s="185">
        <f>'кл.бол-трудосп'!G6*100000/'кл.бол-трудосп'!$C6</f>
        <v>0</v>
      </c>
      <c r="H6" s="185">
        <f>'кл.бол-трудосп'!H6*100000/'кл.бол-трудосп'!$C6</f>
        <v>0</v>
      </c>
      <c r="I6" s="185">
        <f>'кл.бол-трудосп'!I6*100000/'кл.бол-трудосп'!$C6</f>
        <v>0</v>
      </c>
      <c r="J6" s="185">
        <f>'кл.бол-трудосп'!J6*100000/'кл.бол-трудосп'!$C6</f>
        <v>22.148394241417495</v>
      </c>
      <c r="K6" s="185">
        <f>'кл.бол-трудосп'!K6*100000/'кл.бол-трудосп'!$C6</f>
        <v>265.78073089700996</v>
      </c>
      <c r="L6" s="185">
        <f>'кл.бол-трудосп'!L6*100000/'кл.бол-трудосп'!$C6</f>
        <v>66.44518272425249</v>
      </c>
      <c r="M6" s="185">
        <f>'кл.бол-трудосп'!M6*100000/'кл.бол-трудосп'!$C6</f>
        <v>44.296788482834991</v>
      </c>
      <c r="N6" s="185">
        <f>'кл.бол-трудосп'!N6*100000/'кл.бол-трудосп'!$C6</f>
        <v>0</v>
      </c>
      <c r="O6" s="185">
        <f>'кл.бол-трудосп'!O6*100000/'кл.бол-трудосп'!$C6</f>
        <v>0</v>
      </c>
      <c r="P6" s="185">
        <f>'кл.бол-трудосп'!P6*100000/'кл.бол-трудосп'!$C6</f>
        <v>0</v>
      </c>
      <c r="Q6" s="185">
        <f>'кл.бол-трудосп'!Q6*100000/'кл.бол-трудосп'!$C6</f>
        <v>0</v>
      </c>
      <c r="R6" s="185">
        <f>'кл.бол-трудосп'!R6*100000/'кл.бол-трудосп'!$C6</f>
        <v>22.148394241417495</v>
      </c>
      <c r="S6" s="185">
        <f>'кл.бол-трудосп'!S6*100000/'кл.бол-трудосп'!$C6</f>
        <v>398.67109634551497</v>
      </c>
      <c r="T6" s="185">
        <f>'кл.бол-трудосп'!T6*100000/'кл.бол-трудосп'!$C6</f>
        <v>0</v>
      </c>
    </row>
    <row r="7" spans="1:21" ht="15.75">
      <c r="A7" s="106">
        <v>3</v>
      </c>
      <c r="B7" s="7" t="s">
        <v>34</v>
      </c>
      <c r="C7" s="15">
        <v>6172</v>
      </c>
      <c r="D7" s="184">
        <f>'кл.бол-трудосп'!D7*100000/'кл.бол-трудосп'!$C7</f>
        <v>810.11017498379783</v>
      </c>
      <c r="E7" s="185">
        <f>'кл.бол-трудосп'!E7*100000/'кл.бол-трудосп'!$C7</f>
        <v>64.808813998703826</v>
      </c>
      <c r="F7" s="185">
        <f>'кл.бол-трудосп'!F7*100000/'кл.бол-трудосп'!$C7</f>
        <v>97.213220998055732</v>
      </c>
      <c r="G7" s="185">
        <f>'кл.бол-трудосп'!G7*100000/'кл.бол-трудосп'!$C7</f>
        <v>0</v>
      </c>
      <c r="H7" s="185">
        <f>'кл.бол-трудосп'!H7*100000/'кл.бол-трудосп'!$C7</f>
        <v>0</v>
      </c>
      <c r="I7" s="185">
        <f>'кл.бол-трудосп'!I7*100000/'кл.бол-трудосп'!$C7</f>
        <v>0</v>
      </c>
      <c r="J7" s="185">
        <f>'кл.бол-трудосп'!J7*100000/'кл.бол-трудосп'!$C7</f>
        <v>0</v>
      </c>
      <c r="K7" s="185">
        <f>'кл.бол-трудосп'!K7*100000/'кл.бол-трудосп'!$C7</f>
        <v>226.83084899546338</v>
      </c>
      <c r="L7" s="185">
        <f>'кл.бол-трудосп'!L7*100000/'кл.бол-трудосп'!$C7</f>
        <v>32.404406999351913</v>
      </c>
      <c r="M7" s="185">
        <f>'кл.бол-трудосп'!M7*100000/'кл.бол-трудосп'!$C7</f>
        <v>32.404406999351913</v>
      </c>
      <c r="N7" s="185">
        <f>'кл.бол-трудосп'!N7*100000/'кл.бол-трудосп'!$C7</f>
        <v>0</v>
      </c>
      <c r="O7" s="185">
        <f>'кл.бол-трудосп'!O7*100000/'кл.бол-трудосп'!$C7</f>
        <v>0</v>
      </c>
      <c r="P7" s="185">
        <f>'кл.бол-трудосп'!P7*100000/'кл.бол-трудосп'!$C7</f>
        <v>0</v>
      </c>
      <c r="Q7" s="185">
        <f>'кл.бол-трудосп'!Q7*100000/'кл.бол-трудосп'!$C7</f>
        <v>0</v>
      </c>
      <c r="R7" s="185">
        <f>'кл.бол-трудосп'!R7*100000/'кл.бол-трудосп'!$C7</f>
        <v>64.808813998703826</v>
      </c>
      <c r="S7" s="185">
        <f>'кл.бол-трудосп'!S7*100000/'кл.бол-трудосп'!$C7</f>
        <v>291.63966299416722</v>
      </c>
      <c r="T7" s="185">
        <f>'кл.бол-трудосп'!T7*100000/'кл.бол-трудосп'!$C7</f>
        <v>16.202203499675957</v>
      </c>
    </row>
    <row r="8" spans="1:21" ht="15.75">
      <c r="A8" s="106">
        <v>4</v>
      </c>
      <c r="B8" s="7" t="s">
        <v>35</v>
      </c>
      <c r="C8" s="15">
        <v>6945</v>
      </c>
      <c r="D8" s="184">
        <f>'кл.бол-трудосп'!D8*100000/'кл.бол-трудосп'!$C8</f>
        <v>446.36429085673149</v>
      </c>
      <c r="E8" s="185">
        <f>'кл.бол-трудосп'!E8*100000/'кл.бол-трудосп'!$C8</f>
        <v>43.196544276457885</v>
      </c>
      <c r="F8" s="185">
        <f>'кл.бол-трудосп'!F8*100000/'кл.бол-трудосп'!$C8</f>
        <v>86.393088552915771</v>
      </c>
      <c r="G8" s="185">
        <f>'кл.бол-трудосп'!G8*100000/'кл.бол-трудосп'!$C8</f>
        <v>14.398848092152628</v>
      </c>
      <c r="H8" s="185">
        <f>'кл.бол-трудосп'!H8*100000/'кл.бол-трудосп'!$C8</f>
        <v>0</v>
      </c>
      <c r="I8" s="185">
        <f>'кл.бол-трудосп'!I8*100000/'кл.бол-трудосп'!$C8</f>
        <v>0</v>
      </c>
      <c r="J8" s="185">
        <f>'кл.бол-трудосп'!J8*100000/'кл.бол-трудосп'!$C8</f>
        <v>0</v>
      </c>
      <c r="K8" s="185">
        <f>'кл.бол-трудосп'!K8*100000/'кл.бол-трудосп'!$C8</f>
        <v>71.994240460763137</v>
      </c>
      <c r="L8" s="185">
        <f>'кл.бол-трудосп'!L8*100000/'кл.бол-трудосп'!$C8</f>
        <v>0</v>
      </c>
      <c r="M8" s="185">
        <f>'кл.бол-трудосп'!M8*100000/'кл.бол-трудосп'!$C8</f>
        <v>14.398848092152628</v>
      </c>
      <c r="N8" s="185">
        <f>'кл.бол-трудосп'!N8*100000/'кл.бол-трудосп'!$C8</f>
        <v>0</v>
      </c>
      <c r="O8" s="185">
        <f>'кл.бол-трудосп'!O8*100000/'кл.бол-трудосп'!$C8</f>
        <v>0</v>
      </c>
      <c r="P8" s="185">
        <f>'кл.бол-трудосп'!P8*100000/'кл.бол-трудосп'!$C8</f>
        <v>0</v>
      </c>
      <c r="Q8" s="185">
        <f>'кл.бол-трудосп'!Q8*100000/'кл.бол-трудосп'!$C8</f>
        <v>0</v>
      </c>
      <c r="R8" s="185">
        <f>'кл.бол-трудосп'!R8*100000/'кл.бол-трудосп'!$C8</f>
        <v>14.398848092152628</v>
      </c>
      <c r="S8" s="185">
        <f>'кл.бол-трудосп'!S8*100000/'кл.бол-трудосп'!$C8</f>
        <v>201.58387329013678</v>
      </c>
      <c r="T8" s="185">
        <f>'кл.бол-трудосп'!T8*100000/'кл.бол-трудосп'!$C8</f>
        <v>28.797696184305256</v>
      </c>
    </row>
    <row r="9" spans="1:21" ht="15.75">
      <c r="A9" s="114">
        <v>5</v>
      </c>
      <c r="B9" s="7" t="s">
        <v>36</v>
      </c>
      <c r="C9" s="15">
        <v>7321</v>
      </c>
      <c r="D9" s="184">
        <f>'кл.бол-трудосп'!D9*100000/'кл.бол-трудосп'!$C9</f>
        <v>491.736101625461</v>
      </c>
      <c r="E9" s="185">
        <f>'кл.бол-трудосп'!E9*100000/'кл.бол-трудосп'!$C9</f>
        <v>13.659336156262805</v>
      </c>
      <c r="F9" s="185">
        <f>'кл.бол-трудосп'!F9*100000/'кл.бол-трудосп'!$C9</f>
        <v>40.978008468788417</v>
      </c>
      <c r="G9" s="185">
        <f>'кл.бол-трудосп'!G9*100000/'кл.бол-трудосп'!$C9</f>
        <v>0</v>
      </c>
      <c r="H9" s="185">
        <f>'кл.бол-трудосп'!H9*100000/'кл.бол-трудосп'!$C9</f>
        <v>27.31867231252561</v>
      </c>
      <c r="I9" s="185">
        <f>'кл.бол-трудосп'!I9*100000/'кл.бол-трудосп'!$C9</f>
        <v>0</v>
      </c>
      <c r="J9" s="185">
        <f>'кл.бол-трудосп'!J9*100000/'кл.бол-трудосп'!$C9</f>
        <v>13.659336156262805</v>
      </c>
      <c r="K9" s="185">
        <f>'кл.бол-трудосп'!K9*100000/'кл.бол-трудосп'!$C9</f>
        <v>95.615353093839644</v>
      </c>
      <c r="L9" s="185">
        <f>'кл.бол-трудосп'!L9*100000/'кл.бол-трудосп'!$C9</f>
        <v>27.31867231252561</v>
      </c>
      <c r="M9" s="185">
        <f>'кл.бол-трудосп'!M9*100000/'кл.бол-трудосп'!$C9</f>
        <v>40.978008468788417</v>
      </c>
      <c r="N9" s="185">
        <f>'кл.бол-трудосп'!N9*100000/'кл.бол-трудосп'!$C9</f>
        <v>0</v>
      </c>
      <c r="O9" s="185">
        <f>'кл.бол-трудосп'!O9*100000/'кл.бол-трудосп'!$C9</f>
        <v>0</v>
      </c>
      <c r="P9" s="185">
        <f>'кл.бол-трудосп'!P9*100000/'кл.бол-трудосп'!$C9</f>
        <v>0</v>
      </c>
      <c r="Q9" s="185">
        <f>'кл.бол-трудосп'!Q9*100000/'кл.бол-трудосп'!$C9</f>
        <v>0</v>
      </c>
      <c r="R9" s="185">
        <f>'кл.бол-трудосп'!R9*100000/'кл.бол-трудосп'!$C9</f>
        <v>27.31867231252561</v>
      </c>
      <c r="S9" s="185">
        <f>'кл.бол-трудосп'!S9*100000/'кл.бол-трудосп'!$C9</f>
        <v>204.89004234394207</v>
      </c>
      <c r="T9" s="185">
        <f>'кл.бол-трудосп'!T9*100000/'кл.бол-трудосп'!$C9</f>
        <v>13.659336156262805</v>
      </c>
    </row>
    <row r="10" spans="1:21" ht="15.75">
      <c r="A10" s="106">
        <v>6</v>
      </c>
      <c r="B10" s="7" t="s">
        <v>37</v>
      </c>
      <c r="C10" s="15">
        <v>5953</v>
      </c>
      <c r="D10" s="184">
        <f>'кл.бол-трудосп'!D10*100000/'кл.бол-трудосп'!$C10</f>
        <v>873.50915504787497</v>
      </c>
      <c r="E10" s="185">
        <f>'кл.бол-трудосп'!E10*100000/'кл.бол-трудосп'!$C10</f>
        <v>0</v>
      </c>
      <c r="F10" s="185">
        <f>'кл.бол-трудосп'!F10*100000/'кл.бол-трудосп'!$C10</f>
        <v>83.991264908449523</v>
      </c>
      <c r="G10" s="185">
        <f>'кл.бол-трудосп'!G10*100000/'кл.бол-трудосп'!$C10</f>
        <v>0</v>
      </c>
      <c r="H10" s="185">
        <f>'кл.бол-трудосп'!H10*100000/'кл.бол-трудосп'!$C10</f>
        <v>0</v>
      </c>
      <c r="I10" s="185">
        <f>'кл.бол-трудосп'!I10*100000/'кл.бол-трудосп'!$C10</f>
        <v>0</v>
      </c>
      <c r="J10" s="185">
        <f>'кл.бол-трудосп'!J10*100000/'кл.бол-трудосп'!$C10</f>
        <v>16.798252981689906</v>
      </c>
      <c r="K10" s="185">
        <f>'кл.бол-трудосп'!K10*100000/'кл.бол-трудосп'!$C10</f>
        <v>201.57903578027884</v>
      </c>
      <c r="L10" s="185">
        <f>'кл.бол-трудосп'!L10*100000/'кл.бол-трудосп'!$C10</f>
        <v>33.596505963379812</v>
      </c>
      <c r="M10" s="185">
        <f>'кл.бол-трудосп'!M10*100000/'кл.бол-трудосп'!$C10</f>
        <v>117.58777087182933</v>
      </c>
      <c r="N10" s="185">
        <f>'кл.бол-трудосп'!N10*100000/'кл.бол-трудосп'!$C10</f>
        <v>0</v>
      </c>
      <c r="O10" s="185">
        <f>'кл.бол-трудосп'!O10*100000/'кл.бол-трудосп'!$C10</f>
        <v>0</v>
      </c>
      <c r="P10" s="185">
        <f>'кл.бол-трудосп'!P10*100000/'кл.бол-трудосп'!$C10</f>
        <v>16.798252981689906</v>
      </c>
      <c r="Q10" s="185">
        <f>'кл.бол-трудосп'!Q10*100000/'кл.бол-трудосп'!$C10</f>
        <v>0</v>
      </c>
      <c r="R10" s="185">
        <f>'кл.бол-трудосп'!R10*100000/'кл.бол-трудосп'!$C10</f>
        <v>16.798252981689906</v>
      </c>
      <c r="S10" s="185">
        <f>'кл.бол-трудосп'!S10*100000/'кл.бол-трудосп'!$C10</f>
        <v>386.35981857886782</v>
      </c>
      <c r="T10" s="185">
        <f>'кл.бол-трудосп'!T10*100000/'кл.бол-трудосп'!$C10</f>
        <v>0</v>
      </c>
    </row>
    <row r="11" spans="1:21" ht="15.75">
      <c r="A11" s="106">
        <v>7</v>
      </c>
      <c r="B11" s="7" t="s">
        <v>38</v>
      </c>
      <c r="C11" s="15">
        <v>9880</v>
      </c>
      <c r="D11" s="184">
        <f>'кл.бол-трудосп'!D11*100000/'кл.бол-трудосп'!$C11</f>
        <v>576.92307692307691</v>
      </c>
      <c r="E11" s="185">
        <f>'кл.бол-трудосп'!E11*100000/'кл.бол-трудосп'!$C11</f>
        <v>10.121457489878543</v>
      </c>
      <c r="F11" s="185">
        <f>'кл.бол-трудосп'!F11*100000/'кл.бол-трудосп'!$C11</f>
        <v>40.48582995951417</v>
      </c>
      <c r="G11" s="185">
        <f>'кл.бол-трудосп'!G11*100000/'кл.бол-трудосп'!$C11</f>
        <v>0</v>
      </c>
      <c r="H11" s="185">
        <f>'кл.бол-трудосп'!H11*100000/'кл.бол-трудосп'!$C11</f>
        <v>0</v>
      </c>
      <c r="I11" s="185">
        <f>'кл.бол-трудосп'!I11*100000/'кл.бол-трудосп'!$C11</f>
        <v>0</v>
      </c>
      <c r="J11" s="185">
        <f>'кл.бол-трудосп'!J11*100000/'кл.бол-трудосп'!$C11</f>
        <v>0</v>
      </c>
      <c r="K11" s="185">
        <f>'кл.бол-трудосп'!K11*100000/'кл.бол-трудосп'!$C11</f>
        <v>161.94331983805668</v>
      </c>
      <c r="L11" s="185">
        <f>'кл.бол-трудосп'!L11*100000/'кл.бол-трудосп'!$C11</f>
        <v>20.242914979757085</v>
      </c>
      <c r="M11" s="185">
        <f>'кл.бол-трудосп'!M11*100000/'кл.бол-трудосп'!$C11</f>
        <v>30.364372469635626</v>
      </c>
      <c r="N11" s="185">
        <f>'кл.бол-трудосп'!N11*100000/'кл.бол-трудосп'!$C11</f>
        <v>10.121457489878543</v>
      </c>
      <c r="O11" s="185">
        <f>'кл.бол-трудосп'!O11*100000/'кл.бол-трудосп'!$C11</f>
        <v>0</v>
      </c>
      <c r="P11" s="185">
        <f>'кл.бол-трудосп'!P11*100000/'кл.бол-трудосп'!$C11</f>
        <v>20.242914979757085</v>
      </c>
      <c r="Q11" s="185">
        <f>'кл.бол-трудосп'!Q11*100000/'кл.бол-трудосп'!$C11</f>
        <v>0</v>
      </c>
      <c r="R11" s="185">
        <f>'кл.бол-трудосп'!R11*100000/'кл.бол-трудосп'!$C11</f>
        <v>10.121457489878543</v>
      </c>
      <c r="S11" s="185">
        <f>'кл.бол-трудосп'!S11*100000/'кл.бол-трудосп'!$C11</f>
        <v>273.27935222672068</v>
      </c>
      <c r="T11" s="185">
        <f>'кл.бол-трудосп'!T11*100000/'кл.бол-трудосп'!$C11</f>
        <v>0</v>
      </c>
    </row>
    <row r="12" spans="1:21" ht="15.75">
      <c r="A12" s="122">
        <v>8</v>
      </c>
      <c r="B12" s="7" t="s">
        <v>39</v>
      </c>
      <c r="C12" s="15">
        <v>7392</v>
      </c>
      <c r="D12" s="184">
        <f>'кл.бол-трудосп'!D12*100000/'кл.бол-трудосп'!$C12</f>
        <v>595.23809523809518</v>
      </c>
      <c r="E12" s="185">
        <f>'кл.бол-трудосп'!E12*100000/'кл.бол-трудосп'!$C12</f>
        <v>27.056277056277057</v>
      </c>
      <c r="F12" s="185">
        <f>'кл.бол-трудосп'!F12*100000/'кл.бол-трудосп'!$C12</f>
        <v>40.584415584415588</v>
      </c>
      <c r="G12" s="185">
        <f>'кл.бол-трудосп'!G12*100000/'кл.бол-трудосп'!$C12</f>
        <v>0</v>
      </c>
      <c r="H12" s="185">
        <f>'кл.бол-трудосп'!H12*100000/'кл.бол-трудосп'!$C12</f>
        <v>0</v>
      </c>
      <c r="I12" s="185">
        <f>'кл.бол-трудосп'!I12*100000/'кл.бол-трудосп'!$C12</f>
        <v>0</v>
      </c>
      <c r="J12" s="185">
        <f>'кл.бол-трудосп'!J12*100000/'кл.бол-трудосп'!$C12</f>
        <v>13.528138528138529</v>
      </c>
      <c r="K12" s="185">
        <f>'кл.бол-трудосп'!K12*100000/'кл.бол-трудосп'!$C12</f>
        <v>175.86580086580088</v>
      </c>
      <c r="L12" s="185">
        <f>'кл.бол-трудосп'!L12*100000/'кл.бол-трудосп'!$C12</f>
        <v>27.056277056277057</v>
      </c>
      <c r="M12" s="185">
        <f>'кл.бол-трудосп'!M12*100000/'кл.бол-трудосп'!$C12</f>
        <v>27.056277056277057</v>
      </c>
      <c r="N12" s="185">
        <f>'кл.бол-трудосп'!N12*100000/'кл.бол-трудосп'!$C12</f>
        <v>0</v>
      </c>
      <c r="O12" s="185">
        <f>'кл.бол-трудосп'!O12*100000/'кл.бол-трудосп'!$C12</f>
        <v>0</v>
      </c>
      <c r="P12" s="185">
        <f>'кл.бол-трудосп'!P12*100000/'кл.бол-трудосп'!$C12</f>
        <v>0</v>
      </c>
      <c r="Q12" s="185">
        <f>'кл.бол-трудосп'!Q12*100000/'кл.бол-трудосп'!$C12</f>
        <v>0</v>
      </c>
      <c r="R12" s="185">
        <f>'кл.бол-трудосп'!R12*100000/'кл.бол-трудосп'!$C12</f>
        <v>13.528138528138529</v>
      </c>
      <c r="S12" s="185">
        <f>'кл.бол-трудосп'!S12*100000/'кл.бол-трудосп'!$C12</f>
        <v>270.56277056277054</v>
      </c>
      <c r="T12" s="185">
        <f>'кл.бол-трудосп'!T12*100000/'кл.бол-трудосп'!$C12</f>
        <v>0</v>
      </c>
    </row>
    <row r="13" spans="1:21" ht="15.75">
      <c r="A13" s="106">
        <v>9</v>
      </c>
      <c r="B13" s="7" t="s">
        <v>40</v>
      </c>
      <c r="C13" s="15">
        <v>8679</v>
      </c>
      <c r="D13" s="184">
        <f>'кл.бол-трудосп'!D13*100000/'кл.бол-трудосп'!$C13</f>
        <v>714.3680147482429</v>
      </c>
      <c r="E13" s="185">
        <f>'кл.бол-трудосп'!E13*100000/'кл.бол-трудосп'!$C13</f>
        <v>0</v>
      </c>
      <c r="F13" s="185">
        <f>'кл.бол-трудосп'!F13*100000/'кл.бол-трудосп'!$C13</f>
        <v>103.69858278603526</v>
      </c>
      <c r="G13" s="185">
        <f>'кл.бол-трудосп'!G13*100000/'кл.бол-трудосп'!$C13</f>
        <v>0</v>
      </c>
      <c r="H13" s="185">
        <f>'кл.бол-трудосп'!H13*100000/'кл.бол-трудосп'!$C13</f>
        <v>0</v>
      </c>
      <c r="I13" s="185">
        <f>'кл.бол-трудосп'!I13*100000/'кл.бол-трудосп'!$C13</f>
        <v>0</v>
      </c>
      <c r="J13" s="185">
        <f>'кл.бол-трудосп'!J13*100000/'кл.бол-трудосп'!$C13</f>
        <v>23.044129508007835</v>
      </c>
      <c r="K13" s="185">
        <f>'кл.бол-трудосп'!K13*100000/'кл.бол-трудосп'!$C13</f>
        <v>253.48542458808618</v>
      </c>
      <c r="L13" s="185">
        <f>'кл.бол-трудосп'!L13*100000/'кл.бол-трудосп'!$C13</f>
        <v>23.044129508007835</v>
      </c>
      <c r="M13" s="185">
        <f>'кл.бол-трудосп'!M13*100000/'кл.бол-трудосп'!$C13</f>
        <v>11.522064754003917</v>
      </c>
      <c r="N13" s="185">
        <f>'кл.бол-трудосп'!N13*100000/'кл.бол-трудосп'!$C13</f>
        <v>0</v>
      </c>
      <c r="O13" s="185">
        <f>'кл.бол-трудосп'!O13*100000/'кл.бол-трудосп'!$C13</f>
        <v>0</v>
      </c>
      <c r="P13" s="185">
        <f>'кл.бол-трудосп'!P13*100000/'кл.бол-трудосп'!$C13</f>
        <v>23.044129508007835</v>
      </c>
      <c r="Q13" s="185">
        <f>'кл.бол-трудосп'!Q13*100000/'кл.бол-трудосп'!$C13</f>
        <v>0</v>
      </c>
      <c r="R13" s="185">
        <f>'кл.бол-трудосп'!R13*100000/'кл.бол-трудосп'!$C13</f>
        <v>34.566194262011756</v>
      </c>
      <c r="S13" s="185">
        <f>'кл.бол-трудосп'!S13*100000/'кл.бол-трудосп'!$C13</f>
        <v>241.96335983408227</v>
      </c>
      <c r="T13" s="185">
        <f>'кл.бол-трудосп'!T13*100000/'кл.бол-трудосп'!$C13</f>
        <v>0</v>
      </c>
    </row>
    <row r="14" spans="1:21" ht="15.75">
      <c r="A14" s="106">
        <v>10</v>
      </c>
      <c r="B14" s="23" t="s">
        <v>41</v>
      </c>
      <c r="C14" s="15">
        <v>5262</v>
      </c>
      <c r="D14" s="184">
        <f>'кл.бол-трудосп'!D14*100000/'кл.бол-трудосп'!$C14</f>
        <v>760.16723679209429</v>
      </c>
      <c r="E14" s="185">
        <f>'кл.бол-трудосп'!E14*100000/'кл.бол-трудосп'!$C14</f>
        <v>19.004180919802355</v>
      </c>
      <c r="F14" s="185">
        <f>'кл.бол-трудосп'!F14*100000/'кл.бол-трудосп'!$C14</f>
        <v>190.04180919802357</v>
      </c>
      <c r="G14" s="185">
        <f>'кл.бол-трудосп'!G14*100000/'кл.бол-трудосп'!$C14</f>
        <v>0</v>
      </c>
      <c r="H14" s="185">
        <f>'кл.бол-трудосп'!H14*100000/'кл.бол-трудосп'!$C14</f>
        <v>19.004180919802355</v>
      </c>
      <c r="I14" s="185">
        <f>'кл.бол-трудосп'!I14*100000/'кл.бол-трудосп'!$C14</f>
        <v>0</v>
      </c>
      <c r="J14" s="185">
        <f>'кл.бол-трудосп'!J14*100000/'кл.бол-трудосп'!$C14</f>
        <v>38.00836183960471</v>
      </c>
      <c r="K14" s="185">
        <f>'кл.бол-трудосп'!K14*100000/'кл.бол-трудосп'!$C14</f>
        <v>152.03344735841884</v>
      </c>
      <c r="L14" s="185">
        <f>'кл.бол-трудосп'!L14*100000/'кл.бол-трудосп'!$C14</f>
        <v>38.00836183960471</v>
      </c>
      <c r="M14" s="185">
        <f>'кл.бол-трудосп'!M14*100000/'кл.бол-трудосп'!$C14</f>
        <v>38.00836183960471</v>
      </c>
      <c r="N14" s="185">
        <f>'кл.бол-трудосп'!N14*100000/'кл.бол-трудосп'!$C14</f>
        <v>0</v>
      </c>
      <c r="O14" s="185">
        <f>'кл.бол-трудосп'!O14*100000/'кл.бол-трудосп'!$C14</f>
        <v>0</v>
      </c>
      <c r="P14" s="185">
        <f>'кл.бол-трудосп'!P14*100000/'кл.бол-трудосп'!$C14</f>
        <v>0</v>
      </c>
      <c r="Q14" s="185">
        <f>'кл.бол-трудосп'!Q14*100000/'кл.бол-трудосп'!$C14</f>
        <v>0</v>
      </c>
      <c r="R14" s="185">
        <f>'кл.бол-трудосп'!R14*100000/'кл.бол-трудосп'!$C14</f>
        <v>0</v>
      </c>
      <c r="S14" s="185">
        <f>'кл.бол-трудосп'!S14*100000/'кл.бол-трудосп'!$C14</f>
        <v>266.05853287723301</v>
      </c>
      <c r="T14" s="185">
        <f>'кл.бол-трудосп'!T14*100000/'кл.бол-трудосп'!$C14</f>
        <v>0</v>
      </c>
    </row>
    <row r="15" spans="1:21" ht="21" customHeight="1">
      <c r="A15" s="206" t="s">
        <v>102</v>
      </c>
      <c r="B15" s="194" t="s">
        <v>42</v>
      </c>
      <c r="C15" s="207">
        <v>80038</v>
      </c>
      <c r="D15" s="184">
        <f>'кл.бол-трудосп'!D15*100000/'кл.бол-трудосп'!$C15</f>
        <v>607.21157450211149</v>
      </c>
      <c r="E15" s="184">
        <f>'кл.бол-трудосп'!E15*100000/'кл.бол-трудосп'!$C15</f>
        <v>21.239911042254928</v>
      </c>
      <c r="F15" s="184">
        <f>'кл.бол-трудосп'!F15*100000/'кл.бол-трудосп'!$C15</f>
        <v>78.712611509532977</v>
      </c>
      <c r="G15" s="184">
        <f>'кл.бол-трудосп'!G15*100000/'кл.бол-трудосп'!$C15</f>
        <v>1.2494065318973488</v>
      </c>
      <c r="H15" s="184">
        <f>'кл.бол-трудосп'!H15*100000/'кл.бол-трудосп'!$C15</f>
        <v>3.7482195956920461</v>
      </c>
      <c r="I15" s="184">
        <f>'кл.бол-трудосп'!I15*100000/'кл.бол-трудосп'!$C15</f>
        <v>0</v>
      </c>
      <c r="J15" s="184">
        <f>'кл.бол-трудосп'!J15*100000/'кл.бол-трудосп'!$C15</f>
        <v>9.9952522551787908</v>
      </c>
      <c r="K15" s="184">
        <f>'кл.бол-трудосп'!K15*100000/'кл.бол-трудосп'!$C15</f>
        <v>154.92640995527125</v>
      </c>
      <c r="L15" s="184">
        <f>'кл.бол-трудосп'!L15*100000/'кл.бол-трудосп'!$C15</f>
        <v>28.736350233639023</v>
      </c>
      <c r="M15" s="184">
        <f>'кл.бол-трудосп'!M15*100000/'кл.бол-трудосп'!$C15</f>
        <v>33.733976361228414</v>
      </c>
      <c r="N15" s="184">
        <f>'кл.бол-трудосп'!N15*100000/'кл.бол-трудосп'!$C15</f>
        <v>1.2494065318973488</v>
      </c>
      <c r="O15" s="184">
        <f>'кл.бол-трудосп'!O15*100000/'кл.бол-трудосп'!$C15</f>
        <v>0</v>
      </c>
      <c r="P15" s="184">
        <f>'кл.бол-трудосп'!P15*100000/'кл.бол-трудосп'!$C15</f>
        <v>9.9952522551787908</v>
      </c>
      <c r="Q15" s="184">
        <f>'кл.бол-трудосп'!Q15*100000/'кл.бол-трудосп'!$C15</f>
        <v>0</v>
      </c>
      <c r="R15" s="184">
        <f>'кл.бол-трудосп'!R15*100000/'кл.бол-трудосп'!$C15</f>
        <v>17.491691446562882</v>
      </c>
      <c r="S15" s="184">
        <f>'кл.бол-трудосп'!S15*100000/'кл.бол-трудосп'!$C15</f>
        <v>246.13308678377771</v>
      </c>
      <c r="T15" s="184">
        <f>'кл.бол-трудосп'!T15*100000/'кл.бол-трудосп'!$C15</f>
        <v>6.2470326594867434</v>
      </c>
    </row>
    <row r="16" spans="1:21" ht="15.75">
      <c r="A16" s="106">
        <v>11</v>
      </c>
      <c r="B16" s="130" t="s">
        <v>103</v>
      </c>
      <c r="C16" s="159">
        <v>37444</v>
      </c>
      <c r="D16" s="184">
        <f>'кл.бол-трудосп'!D16*100000/'кл.бол-трудосп'!$C16</f>
        <v>347.18512979382547</v>
      </c>
      <c r="E16" s="185">
        <f>'кл.бол-трудосп'!E16*100000/'кл.бол-трудосп'!$C16</f>
        <v>16.023929067407327</v>
      </c>
      <c r="F16" s="185">
        <f>'кл.бол-трудосп'!F16*100000/'кл.бол-трудосп'!$C16</f>
        <v>77.448990492468752</v>
      </c>
      <c r="G16" s="185">
        <f>'кл.бол-трудосп'!G16*100000/'кл.бол-трудосп'!$C16</f>
        <v>0</v>
      </c>
      <c r="H16" s="185">
        <f>'кл.бол-трудосп'!H16*100000/'кл.бол-трудосп'!$C16</f>
        <v>8.0119645337036633</v>
      </c>
      <c r="I16" s="185">
        <f>'кл.бол-трудосп'!I16*100000/'кл.бол-трудосп'!$C16</f>
        <v>2.6706548445678879</v>
      </c>
      <c r="J16" s="185">
        <f>'кл.бол-трудосп'!J16*100000/'кл.бол-трудосп'!$C16</f>
        <v>0</v>
      </c>
      <c r="K16" s="185">
        <f>'кл.бол-трудосп'!K16*100000/'кл.бол-трудосп'!$C16</f>
        <v>74.77833564790086</v>
      </c>
      <c r="L16" s="185">
        <f>'кл.бол-трудосп'!L16*100000/'кл.бол-трудосп'!$C16</f>
        <v>18.694583911975215</v>
      </c>
      <c r="M16" s="185">
        <f>'кл.бол-трудосп'!M16*100000/'кл.бол-трудосп'!$C16</f>
        <v>26.70654844567888</v>
      </c>
      <c r="N16" s="185">
        <f>'кл.бол-трудосп'!N16*100000/'кл.бол-трудосп'!$C16</f>
        <v>0</v>
      </c>
      <c r="O16" s="185">
        <f>'кл.бол-трудосп'!O16*100000/'кл.бол-трудосп'!$C16</f>
        <v>2.6706548445678879</v>
      </c>
      <c r="P16" s="185">
        <f>'кл.бол-трудосп'!P16*100000/'кл.бол-трудосп'!$C16</f>
        <v>0</v>
      </c>
      <c r="Q16" s="185">
        <f>'кл.бол-трудосп'!Q16*100000/'кл.бол-трудосп'!$C16</f>
        <v>0</v>
      </c>
      <c r="R16" s="185">
        <f>'кл.бол-трудосп'!R16*100000/'кл.бол-трудосп'!$C16</f>
        <v>10.682619378271552</v>
      </c>
      <c r="S16" s="185">
        <f>'кл.бол-трудосп'!S16*100000/'кл.бол-трудосп'!$C16</f>
        <v>109.49684862728341</v>
      </c>
      <c r="T16" s="185">
        <f>'кл.бол-трудосп'!T16*100000/'кл.бол-трудосп'!$C16</f>
        <v>8.0119645337036633</v>
      </c>
    </row>
    <row r="17" spans="1:22" ht="16.5" thickBot="1">
      <c r="A17" s="193" t="s">
        <v>104</v>
      </c>
      <c r="B17" s="194" t="s">
        <v>105</v>
      </c>
      <c r="C17" s="195">
        <v>117482</v>
      </c>
      <c r="D17" s="184">
        <f>'кл.бол-трудосп'!D17*100000/'кл.бол-трудосп'!$C17</f>
        <v>524.33564290699849</v>
      </c>
      <c r="E17" s="184">
        <f>'кл.бол-трудосп'!E17*100000/'кл.бол-трудосп'!$C17</f>
        <v>19.577467186462606</v>
      </c>
      <c r="F17" s="184">
        <f>'кл.бол-трудосп'!F17*100000/'кл.бол-трудосп'!$C17</f>
        <v>78.309868745850423</v>
      </c>
      <c r="G17" s="184">
        <f>'кл.бол-трудосп'!G17*100000/'кл.бол-трудосп'!$C17</f>
        <v>0.8511942254983742</v>
      </c>
      <c r="H17" s="184">
        <f>'кл.бол-трудосп'!H17*100000/'кл.бол-трудосп'!$C17</f>
        <v>5.1071653529902452</v>
      </c>
      <c r="I17" s="184">
        <f>'кл.бол-трудосп'!I17*100000/'кл.бол-трудосп'!$C17</f>
        <v>0.8511942254983742</v>
      </c>
      <c r="J17" s="184">
        <f>'кл.бол-трудосп'!J17*100000/'кл.бол-трудосп'!$C17</f>
        <v>6.8095538039869936</v>
      </c>
      <c r="K17" s="184">
        <f>'кл.бол-трудосп'!K17*100000/'кл.бол-трудосп'!$C17</f>
        <v>129.38152227575287</v>
      </c>
      <c r="L17" s="184">
        <f>'кл.бол-трудосп'!L17*100000/'кл.бол-трудосп'!$C17</f>
        <v>25.535826764951228</v>
      </c>
      <c r="M17" s="184">
        <f>'кл.бол-трудосп'!M17*100000/'кл.бол-трудосп'!$C17</f>
        <v>31.494186343439846</v>
      </c>
      <c r="N17" s="184">
        <f>'кл.бол-трудосп'!N17*100000/'кл.бол-трудосп'!$C17</f>
        <v>0.8511942254983742</v>
      </c>
      <c r="O17" s="184">
        <f>'кл.бол-трудосп'!O17*100000/'кл.бол-трудосп'!$C17</f>
        <v>0.8511942254983742</v>
      </c>
      <c r="P17" s="184">
        <f>'кл.бол-трудосп'!P17*100000/'кл.бол-трудосп'!$C17</f>
        <v>6.8095538039869936</v>
      </c>
      <c r="Q17" s="184">
        <f>'кл.бол-трудосп'!Q17*100000/'кл.бол-трудосп'!$C17</f>
        <v>0</v>
      </c>
      <c r="R17" s="184">
        <f>'кл.бол-трудосп'!R17*100000/'кл.бол-трудосп'!$C17</f>
        <v>15.321496058970736</v>
      </c>
      <c r="S17" s="184">
        <f>'кл.бол-трудосп'!S17*100000/'кл.бол-трудосп'!$C17</f>
        <v>202.58422566861307</v>
      </c>
      <c r="T17" s="184">
        <f>'кл.бол-трудосп'!T17*100000/'кл.бол-трудосп'!$C17</f>
        <v>6.8095538039869936</v>
      </c>
    </row>
    <row r="18" spans="1:22" ht="30" customHeight="1" thickBot="1">
      <c r="A18" s="463" t="s">
        <v>107</v>
      </c>
      <c r="B18" s="463"/>
      <c r="C18" s="464"/>
      <c r="D18" s="136">
        <v>1</v>
      </c>
      <c r="E18" s="162">
        <f t="shared" ref="E18:S18" si="0">SUM(E$17/$D$17)*1</f>
        <v>3.7337662337662336E-2</v>
      </c>
      <c r="F18" s="162">
        <f t="shared" si="0"/>
        <v>0.14935064935064934</v>
      </c>
      <c r="G18" s="162">
        <f t="shared" si="0"/>
        <v>1.6233766233766235E-3</v>
      </c>
      <c r="H18" s="162">
        <f t="shared" si="0"/>
        <v>9.74025974025974E-3</v>
      </c>
      <c r="I18" s="162">
        <f t="shared" si="0"/>
        <v>1.6233766233766235E-3</v>
      </c>
      <c r="J18" s="162">
        <f t="shared" si="0"/>
        <v>1.2987012987012988E-2</v>
      </c>
      <c r="K18" s="162">
        <f t="shared" si="0"/>
        <v>0.24675324675324675</v>
      </c>
      <c r="L18" s="162">
        <f t="shared" si="0"/>
        <v>4.8701298701298704E-2</v>
      </c>
      <c r="M18" s="162">
        <f t="shared" si="0"/>
        <v>6.0064935064935071E-2</v>
      </c>
      <c r="N18" s="162">
        <f t="shared" si="0"/>
        <v>1.6233766233766235E-3</v>
      </c>
      <c r="O18" s="162">
        <f t="shared" si="0"/>
        <v>1.6233766233766235E-3</v>
      </c>
      <c r="P18" s="162">
        <f>SUM(P$17/$D$17)*1</f>
        <v>1.2987012987012988E-2</v>
      </c>
      <c r="Q18" s="162">
        <f t="shared" si="0"/>
        <v>0</v>
      </c>
      <c r="R18" s="162">
        <f t="shared" si="0"/>
        <v>2.9220779220779224E-2</v>
      </c>
      <c r="S18" s="162">
        <f t="shared" si="0"/>
        <v>0.38636363636363641</v>
      </c>
      <c r="T18" s="186">
        <f>SUM(T$17/E17)</f>
        <v>0.34782608695652173</v>
      </c>
      <c r="U18" s="472" t="s">
        <v>115</v>
      </c>
      <c r="V18" s="473"/>
    </row>
    <row r="19" spans="1:22" ht="21" customHeight="1">
      <c r="A19" s="419" t="s">
        <v>117</v>
      </c>
      <c r="B19" s="457"/>
      <c r="C19" s="458"/>
      <c r="D19" s="168">
        <v>634.1</v>
      </c>
      <c r="E19" s="168">
        <v>26.2</v>
      </c>
      <c r="F19" s="168">
        <v>74.099999999999994</v>
      </c>
      <c r="G19" s="168">
        <v>0</v>
      </c>
      <c r="H19" s="168">
        <v>5.0999999999999996</v>
      </c>
      <c r="I19" s="168">
        <v>0.84211944622225221</v>
      </c>
      <c r="J19" s="168">
        <v>8.4211944622225214</v>
      </c>
      <c r="K19" s="168">
        <v>147.30000000000001</v>
      </c>
      <c r="L19" s="168">
        <v>31.2</v>
      </c>
      <c r="M19" s="168">
        <v>38.1</v>
      </c>
      <c r="N19" s="168">
        <v>0</v>
      </c>
      <c r="O19" s="168">
        <v>0.84211944622225221</v>
      </c>
      <c r="P19" s="168">
        <v>5.9</v>
      </c>
      <c r="Q19" s="168">
        <v>0.84211944622225221</v>
      </c>
      <c r="R19" s="168">
        <v>14.3</v>
      </c>
      <c r="S19" s="168">
        <v>278.7</v>
      </c>
      <c r="T19" s="168">
        <v>12.7</v>
      </c>
      <c r="U19" s="169"/>
    </row>
    <row r="20" spans="1:22" ht="30.75" customHeight="1">
      <c r="A20" s="474" t="s">
        <v>118</v>
      </c>
      <c r="B20" s="474"/>
      <c r="C20" s="474"/>
      <c r="D20" s="187">
        <f>D17/D19-100%</f>
        <v>-0.17310259752878332</v>
      </c>
      <c r="E20" s="187">
        <f t="shared" ref="E20:T20" si="1">E17/E19-100%</f>
        <v>-0.25276842799761046</v>
      </c>
      <c r="F20" s="187">
        <f t="shared" si="1"/>
        <v>5.6813343398791183E-2</v>
      </c>
      <c r="G20" s="187"/>
      <c r="H20" s="187">
        <f t="shared" si="1"/>
        <v>1.4049711745578453E-3</v>
      </c>
      <c r="I20" s="187">
        <f t="shared" si="1"/>
        <v>1.077611889480945E-2</v>
      </c>
      <c r="J20" s="187">
        <f t="shared" si="1"/>
        <v>-0.19137910488415244</v>
      </c>
      <c r="K20" s="187">
        <f t="shared" si="1"/>
        <v>-0.12164614884078162</v>
      </c>
      <c r="L20" s="187">
        <f t="shared" si="1"/>
        <v>-0.18154401394387087</v>
      </c>
      <c r="M20" s="187">
        <f t="shared" si="1"/>
        <v>-0.17338093586772063</v>
      </c>
      <c r="N20" s="187"/>
      <c r="O20" s="187">
        <f t="shared" si="1"/>
        <v>1.077611889480945E-2</v>
      </c>
      <c r="P20" s="187">
        <f t="shared" si="1"/>
        <v>0.15416166169271062</v>
      </c>
      <c r="Q20" s="187"/>
      <c r="R20" s="187">
        <f t="shared" si="1"/>
        <v>7.1433290837114249E-2</v>
      </c>
      <c r="S20" s="187">
        <f t="shared" si="1"/>
        <v>-0.27311006218653366</v>
      </c>
      <c r="T20" s="187">
        <f t="shared" si="1"/>
        <v>-0.46381466110338632</v>
      </c>
    </row>
    <row r="21" spans="1:22" ht="15.75">
      <c r="A21" s="475" t="s">
        <v>126</v>
      </c>
      <c r="B21" s="475"/>
      <c r="C21" s="475"/>
      <c r="D21" s="53">
        <v>683.63210897998408</v>
      </c>
      <c r="E21" s="53">
        <v>33.429442981906313</v>
      </c>
      <c r="F21" s="53">
        <v>82.737871380218124</v>
      </c>
      <c r="G21" s="53">
        <v>0.83573607454765786</v>
      </c>
      <c r="H21" s="53">
        <v>1.6714721490953157</v>
      </c>
      <c r="I21" s="53">
        <v>0</v>
      </c>
      <c r="J21" s="53">
        <v>10.028832894571893</v>
      </c>
      <c r="K21" s="53">
        <v>135.38924407672056</v>
      </c>
      <c r="L21" s="53">
        <v>33.429442981906313</v>
      </c>
      <c r="M21" s="53">
        <v>40.115331578287574</v>
      </c>
      <c r="N21" s="53">
        <v>0</v>
      </c>
      <c r="O21" s="53">
        <v>0.83573607454765786</v>
      </c>
      <c r="P21" s="188">
        <v>2.5</v>
      </c>
      <c r="Q21" s="53">
        <v>2.5072082236429734</v>
      </c>
      <c r="R21" s="53">
        <v>27.579290460072709</v>
      </c>
      <c r="S21" s="53">
        <v>310.89381973172874</v>
      </c>
      <c r="T21" s="53">
        <v>16.714721490953156</v>
      </c>
    </row>
    <row r="22" spans="1:22" ht="15.75">
      <c r="A22" s="476" t="s">
        <v>120</v>
      </c>
      <c r="B22" s="430"/>
      <c r="C22" s="430"/>
      <c r="D22" s="77">
        <v>680.2</v>
      </c>
      <c r="E22" s="189">
        <v>36.5</v>
      </c>
      <c r="F22" s="77">
        <v>83.3</v>
      </c>
      <c r="G22" s="77"/>
      <c r="H22" s="77">
        <v>1.6</v>
      </c>
      <c r="I22" s="77"/>
      <c r="J22" s="77">
        <v>7.4</v>
      </c>
      <c r="K22" s="189">
        <v>154.4</v>
      </c>
      <c r="L22" s="189">
        <v>35.700000000000003</v>
      </c>
      <c r="M22" s="189">
        <v>31.5</v>
      </c>
      <c r="N22" s="77">
        <v>0.8</v>
      </c>
      <c r="O22" s="77">
        <v>3.3</v>
      </c>
      <c r="P22" s="77">
        <v>3.3</v>
      </c>
      <c r="Q22" s="188">
        <v>2.5</v>
      </c>
      <c r="R22" s="188">
        <v>18.100000000000001</v>
      </c>
      <c r="S22" s="190">
        <v>300.5</v>
      </c>
      <c r="T22" s="191">
        <v>26.6</v>
      </c>
    </row>
    <row r="23" spans="1:22" ht="15.75">
      <c r="A23" s="471" t="s">
        <v>183</v>
      </c>
      <c r="B23" s="471"/>
      <c r="C23" s="471"/>
      <c r="D23" s="288">
        <v>545.1</v>
      </c>
      <c r="E23" s="288">
        <v>33.5</v>
      </c>
      <c r="F23" s="288">
        <v>80.2</v>
      </c>
      <c r="G23" s="288">
        <v>0.5</v>
      </c>
      <c r="H23" s="288">
        <v>3.7</v>
      </c>
      <c r="I23" s="288">
        <v>3.5</v>
      </c>
      <c r="J23" s="288">
        <v>9.9</v>
      </c>
      <c r="K23" s="288">
        <v>160.19999999999999</v>
      </c>
      <c r="L23" s="288">
        <v>24</v>
      </c>
      <c r="M23" s="288">
        <v>50.5</v>
      </c>
      <c r="N23" s="288">
        <v>1</v>
      </c>
      <c r="O23" s="288">
        <v>0.9</v>
      </c>
      <c r="P23" s="288">
        <v>3.5</v>
      </c>
      <c r="Q23" s="288">
        <v>0.9</v>
      </c>
      <c r="R23" s="288">
        <v>26.1</v>
      </c>
      <c r="S23" s="288">
        <v>146.4</v>
      </c>
      <c r="T23" s="312">
        <v>12.4</v>
      </c>
    </row>
    <row r="24" spans="1:22" ht="15.75">
      <c r="A24" s="471" t="s">
        <v>184</v>
      </c>
      <c r="B24" s="471"/>
      <c r="C24" s="471"/>
      <c r="D24" s="288">
        <v>651.1</v>
      </c>
      <c r="E24" s="288">
        <v>64.099999999999994</v>
      </c>
      <c r="F24" s="288"/>
      <c r="G24" s="288"/>
      <c r="H24" s="288"/>
      <c r="I24" s="288"/>
      <c r="J24" s="288"/>
      <c r="K24" s="288">
        <v>172</v>
      </c>
      <c r="L24" s="288">
        <v>30.4</v>
      </c>
      <c r="M24" s="288">
        <v>51.6</v>
      </c>
      <c r="N24" s="288"/>
      <c r="O24" s="288"/>
      <c r="P24" s="313"/>
      <c r="Q24" s="314"/>
      <c r="R24" s="314"/>
      <c r="S24" s="314"/>
      <c r="T24" s="287">
        <v>23.6</v>
      </c>
    </row>
    <row r="25" spans="1:22">
      <c r="C25" s="192"/>
      <c r="D25" s="78"/>
      <c r="E25" s="208"/>
      <c r="F25" s="78"/>
      <c r="G25" s="78"/>
      <c r="H25" s="180"/>
      <c r="I25" s="78"/>
    </row>
    <row r="26" spans="1:22">
      <c r="C26" s="78"/>
      <c r="D26" s="78"/>
      <c r="E26" s="209"/>
      <c r="F26" s="78"/>
      <c r="G26" s="78"/>
      <c r="H26" s="78"/>
      <c r="I26" s="78"/>
    </row>
    <row r="27" spans="1:22">
      <c r="C27" s="78"/>
      <c r="D27" s="78"/>
      <c r="E27" s="78"/>
      <c r="F27" s="78"/>
      <c r="G27" s="78"/>
      <c r="H27" s="78"/>
      <c r="I27" s="78"/>
    </row>
  </sheetData>
  <mergeCells count="14">
    <mergeCell ref="A24:C24"/>
    <mergeCell ref="A18:C18"/>
    <mergeCell ref="U18:V18"/>
    <mergeCell ref="A19:C19"/>
    <mergeCell ref="A20:C20"/>
    <mergeCell ref="A21:C21"/>
    <mergeCell ref="A22:C22"/>
    <mergeCell ref="A23:C23"/>
    <mergeCell ref="A1:R1"/>
    <mergeCell ref="A3:A4"/>
    <mergeCell ref="B3:B4"/>
    <mergeCell ref="C3:C4"/>
    <mergeCell ref="D3:D4"/>
    <mergeCell ref="A2:U2"/>
  </mergeCells>
  <dataValidations count="1">
    <dataValidation operator="equal" allowBlank="1" showErrorMessage="1" sqref="C16">
      <formula1>0</formula1>
      <formula2>0</formula2>
    </dataValidation>
  </dataValidations>
  <pageMargins left="0.59055118110236227" right="0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pane xSplit="6" ySplit="3" topLeftCell="G13" activePane="bottomRight" state="frozen"/>
      <selection pane="topRight" activeCell="G1" sqref="G1"/>
      <selection pane="bottomLeft" activeCell="A4" sqref="A4"/>
      <selection pane="bottomRight" activeCell="G19" sqref="G19:H19"/>
    </sheetView>
  </sheetViews>
  <sheetFormatPr defaultRowHeight="12.75"/>
  <cols>
    <col min="1" max="1" width="18.42578125" customWidth="1"/>
    <col min="2" max="2" width="10.5703125" customWidth="1"/>
    <col min="3" max="3" width="6.5703125" customWidth="1"/>
    <col min="4" max="4" width="7.140625" customWidth="1"/>
    <col min="5" max="5" width="7" customWidth="1"/>
    <col min="6" max="6" width="8.5703125" customWidth="1"/>
    <col min="7" max="7" width="6.140625" customWidth="1"/>
    <col min="8" max="8" width="7.140625" customWidth="1"/>
    <col min="9" max="9" width="6.42578125" customWidth="1"/>
    <col min="10" max="10" width="7.140625" customWidth="1"/>
    <col min="11" max="11" width="6.7109375" customWidth="1"/>
    <col min="12" max="12" width="7.140625" customWidth="1"/>
    <col min="13" max="13" width="6.85546875" customWidth="1"/>
    <col min="14" max="14" width="7.140625" customWidth="1"/>
    <col min="15" max="15" width="5.85546875" customWidth="1"/>
    <col min="16" max="16" width="7.140625" customWidth="1"/>
    <col min="17" max="17" width="6.42578125" customWidth="1"/>
    <col min="18" max="18" width="7.140625" customWidth="1"/>
    <col min="19" max="19" width="5.5703125" customWidth="1"/>
    <col min="20" max="22" width="7.140625" customWidth="1"/>
  </cols>
  <sheetData>
    <row r="1" spans="1:22" ht="45.75" customHeight="1">
      <c r="A1" s="477" t="s">
        <v>182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</row>
    <row r="2" spans="1:22" ht="28.5" customHeight="1" thickBot="1">
      <c r="A2" s="478" t="s">
        <v>200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210"/>
      <c r="U2" s="210"/>
      <c r="V2" s="210"/>
    </row>
    <row r="3" spans="1:22" ht="64.5" customHeight="1" thickBot="1">
      <c r="A3" s="479" t="s">
        <v>132</v>
      </c>
      <c r="B3" s="480" t="s">
        <v>199</v>
      </c>
      <c r="C3" s="481" t="s">
        <v>133</v>
      </c>
      <c r="D3" s="481"/>
      <c r="E3" s="481" t="s">
        <v>134</v>
      </c>
      <c r="F3" s="481"/>
      <c r="G3" s="481" t="s">
        <v>135</v>
      </c>
      <c r="H3" s="481"/>
      <c r="I3" s="482" t="s">
        <v>136</v>
      </c>
      <c r="J3" s="482"/>
      <c r="K3" s="481" t="s">
        <v>137</v>
      </c>
      <c r="L3" s="481"/>
      <c r="M3" s="481" t="s">
        <v>138</v>
      </c>
      <c r="N3" s="481"/>
      <c r="O3" s="483" t="s">
        <v>139</v>
      </c>
      <c r="P3" s="483"/>
      <c r="Q3" s="481" t="s">
        <v>140</v>
      </c>
      <c r="R3" s="481"/>
      <c r="S3" s="481"/>
      <c r="T3" s="481"/>
      <c r="U3" s="481" t="s">
        <v>141</v>
      </c>
      <c r="V3" s="481"/>
    </row>
    <row r="4" spans="1:22" ht="18.75" customHeight="1" thickBot="1">
      <c r="A4" s="479"/>
      <c r="B4" s="480"/>
      <c r="C4" s="484" t="s">
        <v>15</v>
      </c>
      <c r="D4" s="485" t="s">
        <v>142</v>
      </c>
      <c r="E4" s="484" t="s">
        <v>15</v>
      </c>
      <c r="F4" s="485" t="s">
        <v>142</v>
      </c>
      <c r="G4" s="484" t="s">
        <v>15</v>
      </c>
      <c r="H4" s="485" t="s">
        <v>142</v>
      </c>
      <c r="I4" s="484" t="s">
        <v>15</v>
      </c>
      <c r="J4" s="485" t="s">
        <v>142</v>
      </c>
      <c r="K4" s="484" t="s">
        <v>15</v>
      </c>
      <c r="L4" s="485" t="s">
        <v>142</v>
      </c>
      <c r="M4" s="486" t="s">
        <v>15</v>
      </c>
      <c r="N4" s="485" t="s">
        <v>142</v>
      </c>
      <c r="O4" s="486" t="s">
        <v>15</v>
      </c>
      <c r="P4" s="485" t="s">
        <v>142</v>
      </c>
      <c r="Q4" s="487" t="s">
        <v>15</v>
      </c>
      <c r="R4" s="485" t="s">
        <v>142</v>
      </c>
      <c r="S4" s="488" t="s">
        <v>143</v>
      </c>
      <c r="T4" s="488"/>
      <c r="U4" s="487" t="s">
        <v>15</v>
      </c>
      <c r="V4" s="485" t="s">
        <v>142</v>
      </c>
    </row>
    <row r="5" spans="1:22" ht="36" customHeight="1">
      <c r="A5" s="479"/>
      <c r="B5" s="480"/>
      <c r="C5" s="484"/>
      <c r="D5" s="485"/>
      <c r="E5" s="484"/>
      <c r="F5" s="485"/>
      <c r="G5" s="484"/>
      <c r="H5" s="485"/>
      <c r="I5" s="484"/>
      <c r="J5" s="485"/>
      <c r="K5" s="484"/>
      <c r="L5" s="485"/>
      <c r="M5" s="486"/>
      <c r="N5" s="485"/>
      <c r="O5" s="486"/>
      <c r="P5" s="485"/>
      <c r="Q5" s="487"/>
      <c r="R5" s="485"/>
      <c r="S5" s="211" t="s">
        <v>15</v>
      </c>
      <c r="T5" s="212" t="s">
        <v>144</v>
      </c>
      <c r="U5" s="487"/>
      <c r="V5" s="485"/>
    </row>
    <row r="6" spans="1:22" ht="15">
      <c r="A6" s="213" t="s">
        <v>145</v>
      </c>
      <c r="B6" s="8">
        <v>32487</v>
      </c>
      <c r="C6" s="214">
        <v>40</v>
      </c>
      <c r="D6" s="215">
        <f t="shared" ref="D6:D18" si="0">C6*100000/$B6</f>
        <v>123.12617354634162</v>
      </c>
      <c r="E6" s="214">
        <v>4</v>
      </c>
      <c r="F6" s="216">
        <f t="shared" ref="F6:F18" si="1">E6*100000/$B6</f>
        <v>12.312617354634162</v>
      </c>
      <c r="G6" s="217">
        <v>2</v>
      </c>
      <c r="H6" s="218">
        <f t="shared" ref="H6:H18" si="2">G6*100000/$B6</f>
        <v>6.1563086773170808</v>
      </c>
      <c r="I6" s="219">
        <v>2</v>
      </c>
      <c r="J6" s="215">
        <f t="shared" ref="J6:J18" si="3">I6*100000/$B6</f>
        <v>6.1563086773170808</v>
      </c>
      <c r="K6" s="214">
        <v>5</v>
      </c>
      <c r="L6" s="215">
        <f t="shared" ref="L6:L18" si="4">K6*100000/$B6</f>
        <v>15.390771693292702</v>
      </c>
      <c r="M6" s="214">
        <v>11</v>
      </c>
      <c r="N6" s="215">
        <f t="shared" ref="N6:N18" si="5">M6*100000/$B6</f>
        <v>33.859697725243947</v>
      </c>
      <c r="O6" s="214">
        <v>4</v>
      </c>
      <c r="P6" s="215">
        <f t="shared" ref="P6:P18" si="6">O6*100000/$B6</f>
        <v>12.312617354634162</v>
      </c>
      <c r="Q6" s="214">
        <v>10</v>
      </c>
      <c r="R6" s="215">
        <f t="shared" ref="R6:R18" si="7">Q6*100000/$B6</f>
        <v>30.781543386585405</v>
      </c>
      <c r="S6" s="214">
        <v>5</v>
      </c>
      <c r="T6" s="216">
        <f t="shared" ref="T6:T18" si="8">S6*100000/$B6</f>
        <v>15.390771693292702</v>
      </c>
      <c r="U6" s="220">
        <f t="shared" ref="U6:U14" si="9">C6-E6-I6-K6-M6-O6-Q6</f>
        <v>4</v>
      </c>
      <c r="V6" s="221">
        <f t="shared" ref="V6:V18" si="10">U6*100000/$B6</f>
        <v>12.312617354634162</v>
      </c>
    </row>
    <row r="7" spans="1:22" ht="15">
      <c r="A7" s="222" t="s">
        <v>146</v>
      </c>
      <c r="B7" s="8">
        <v>8441</v>
      </c>
      <c r="C7" s="214">
        <v>26</v>
      </c>
      <c r="D7" s="215">
        <f t="shared" si="0"/>
        <v>308.02037673261464</v>
      </c>
      <c r="E7" s="214">
        <v>4</v>
      </c>
      <c r="F7" s="215">
        <f t="shared" si="1"/>
        <v>47.387750266556097</v>
      </c>
      <c r="G7" s="223">
        <v>1</v>
      </c>
      <c r="H7" s="218">
        <f t="shared" si="2"/>
        <v>11.846937566639024</v>
      </c>
      <c r="I7" s="219">
        <v>3</v>
      </c>
      <c r="J7" s="215">
        <f t="shared" si="3"/>
        <v>35.540812699917069</v>
      </c>
      <c r="K7" s="214">
        <v>3</v>
      </c>
      <c r="L7" s="215">
        <f t="shared" si="4"/>
        <v>35.540812699917069</v>
      </c>
      <c r="M7" s="214">
        <v>3</v>
      </c>
      <c r="N7" s="215">
        <f t="shared" si="5"/>
        <v>35.540812699917069</v>
      </c>
      <c r="O7" s="214">
        <v>1</v>
      </c>
      <c r="P7" s="215">
        <f t="shared" si="6"/>
        <v>11.846937566639024</v>
      </c>
      <c r="Q7" s="214">
        <v>5</v>
      </c>
      <c r="R7" s="215">
        <f t="shared" si="7"/>
        <v>59.234687833195117</v>
      </c>
      <c r="S7" s="214">
        <v>1</v>
      </c>
      <c r="T7" s="216">
        <f t="shared" si="8"/>
        <v>11.846937566639024</v>
      </c>
      <c r="U7" s="220">
        <f t="shared" si="9"/>
        <v>7</v>
      </c>
      <c r="V7" s="221">
        <f t="shared" si="10"/>
        <v>82.928562966473166</v>
      </c>
    </row>
    <row r="8" spans="1:22" ht="15">
      <c r="A8" s="222" t="s">
        <v>147</v>
      </c>
      <c r="B8" s="8">
        <v>12318</v>
      </c>
      <c r="C8" s="214">
        <v>23</v>
      </c>
      <c r="D8" s="215">
        <f t="shared" si="0"/>
        <v>186.71862315310926</v>
      </c>
      <c r="E8" s="214">
        <v>1</v>
      </c>
      <c r="F8" s="215">
        <f t="shared" si="1"/>
        <v>8.1182010066569248</v>
      </c>
      <c r="G8" s="214">
        <v>1</v>
      </c>
      <c r="H8" s="218">
        <f t="shared" si="2"/>
        <v>8.1182010066569248</v>
      </c>
      <c r="I8" s="219">
        <v>2</v>
      </c>
      <c r="J8" s="215">
        <f t="shared" si="3"/>
        <v>16.23640201331385</v>
      </c>
      <c r="K8" s="214">
        <v>2</v>
      </c>
      <c r="L8" s="215">
        <f t="shared" si="4"/>
        <v>16.23640201331385</v>
      </c>
      <c r="M8" s="214">
        <v>7</v>
      </c>
      <c r="N8" s="215">
        <f t="shared" si="5"/>
        <v>56.827407046598474</v>
      </c>
      <c r="O8" s="214"/>
      <c r="P8" s="215">
        <f t="shared" si="6"/>
        <v>0</v>
      </c>
      <c r="Q8" s="214">
        <v>4</v>
      </c>
      <c r="R8" s="215">
        <f t="shared" si="7"/>
        <v>32.472804026627699</v>
      </c>
      <c r="S8" s="214">
        <v>3</v>
      </c>
      <c r="T8" s="216">
        <f t="shared" si="8"/>
        <v>24.354603019970774</v>
      </c>
      <c r="U8" s="220">
        <f t="shared" si="9"/>
        <v>7</v>
      </c>
      <c r="V8" s="221">
        <f t="shared" si="10"/>
        <v>56.827407046598474</v>
      </c>
    </row>
    <row r="9" spans="1:22" ht="15">
      <c r="A9" s="222" t="s">
        <v>148</v>
      </c>
      <c r="B9" s="8">
        <v>13749</v>
      </c>
      <c r="C9" s="214">
        <v>22</v>
      </c>
      <c r="D9" s="215">
        <f t="shared" si="0"/>
        <v>160.01163720997891</v>
      </c>
      <c r="E9" s="214">
        <v>3</v>
      </c>
      <c r="F9" s="215">
        <f t="shared" si="1"/>
        <v>21.819768710451669</v>
      </c>
      <c r="G9" s="214">
        <v>3</v>
      </c>
      <c r="H9" s="218">
        <f t="shared" si="2"/>
        <v>21.819768710451669</v>
      </c>
      <c r="I9" s="219">
        <v>2</v>
      </c>
      <c r="J9" s="215">
        <f t="shared" si="3"/>
        <v>14.546512473634445</v>
      </c>
      <c r="K9" s="214">
        <v>5</v>
      </c>
      <c r="L9" s="215">
        <f t="shared" si="4"/>
        <v>36.366281184086112</v>
      </c>
      <c r="M9" s="214">
        <v>4</v>
      </c>
      <c r="N9" s="215">
        <f t="shared" si="5"/>
        <v>29.093024947268891</v>
      </c>
      <c r="O9" s="214">
        <v>1</v>
      </c>
      <c r="P9" s="215">
        <f t="shared" si="6"/>
        <v>7.2732562368172227</v>
      </c>
      <c r="Q9" s="214">
        <v>1</v>
      </c>
      <c r="R9" s="215">
        <f t="shared" si="7"/>
        <v>7.2732562368172227</v>
      </c>
      <c r="S9" s="214"/>
      <c r="T9" s="216">
        <f t="shared" si="8"/>
        <v>0</v>
      </c>
      <c r="U9" s="220">
        <f t="shared" si="9"/>
        <v>6</v>
      </c>
      <c r="V9" s="221">
        <f t="shared" si="10"/>
        <v>43.639537420903338</v>
      </c>
    </row>
    <row r="10" spans="1:22" ht="15">
      <c r="A10" s="222" t="s">
        <v>149</v>
      </c>
      <c r="B10" s="8">
        <v>14333</v>
      </c>
      <c r="C10" s="223">
        <v>24</v>
      </c>
      <c r="D10" s="215">
        <f t="shared" si="0"/>
        <v>167.44575455243145</v>
      </c>
      <c r="E10" s="214">
        <v>1</v>
      </c>
      <c r="F10" s="215">
        <f t="shared" si="1"/>
        <v>6.9769064396846439</v>
      </c>
      <c r="G10" s="214">
        <v>1</v>
      </c>
      <c r="H10" s="218">
        <f t="shared" si="2"/>
        <v>6.9769064396846439</v>
      </c>
      <c r="I10" s="219"/>
      <c r="J10" s="215">
        <f t="shared" si="3"/>
        <v>0</v>
      </c>
      <c r="K10" s="214">
        <v>2</v>
      </c>
      <c r="L10" s="215">
        <f t="shared" si="4"/>
        <v>13.953812879369288</v>
      </c>
      <c r="M10" s="214">
        <v>7</v>
      </c>
      <c r="N10" s="215">
        <f t="shared" si="5"/>
        <v>48.838345077792503</v>
      </c>
      <c r="O10" s="214">
        <v>2</v>
      </c>
      <c r="P10" s="215">
        <f t="shared" si="6"/>
        <v>13.953812879369288</v>
      </c>
      <c r="Q10" s="214">
        <v>7</v>
      </c>
      <c r="R10" s="215">
        <f t="shared" si="7"/>
        <v>48.838345077792503</v>
      </c>
      <c r="S10" s="214">
        <v>4</v>
      </c>
      <c r="T10" s="216">
        <f t="shared" si="8"/>
        <v>27.907625758738575</v>
      </c>
      <c r="U10" s="220">
        <f t="shared" si="9"/>
        <v>5</v>
      </c>
      <c r="V10" s="221">
        <f t="shared" si="10"/>
        <v>34.884532198423216</v>
      </c>
    </row>
    <row r="11" spans="1:22" ht="15">
      <c r="A11" s="222" t="s">
        <v>150</v>
      </c>
      <c r="B11" s="8">
        <v>11419</v>
      </c>
      <c r="C11" s="214">
        <v>28</v>
      </c>
      <c r="D11" s="215">
        <f t="shared" si="0"/>
        <v>245.20535948857167</v>
      </c>
      <c r="E11" s="214">
        <v>3</v>
      </c>
      <c r="F11" s="215">
        <f t="shared" si="1"/>
        <v>26.272002802346965</v>
      </c>
      <c r="G11" s="214">
        <v>1</v>
      </c>
      <c r="H11" s="218">
        <f t="shared" si="2"/>
        <v>8.7573342674489894</v>
      </c>
      <c r="I11" s="219">
        <v>3</v>
      </c>
      <c r="J11" s="215">
        <f t="shared" si="3"/>
        <v>26.272002802346965</v>
      </c>
      <c r="K11" s="214">
        <v>4</v>
      </c>
      <c r="L11" s="215">
        <f t="shared" si="4"/>
        <v>35.029337069795957</v>
      </c>
      <c r="M11" s="214">
        <v>10</v>
      </c>
      <c r="N11" s="215">
        <f t="shared" si="5"/>
        <v>87.573342674489879</v>
      </c>
      <c r="O11" s="214"/>
      <c r="P11" s="215">
        <f t="shared" si="6"/>
        <v>0</v>
      </c>
      <c r="Q11" s="214">
        <v>2</v>
      </c>
      <c r="R11" s="215">
        <f t="shared" si="7"/>
        <v>17.514668534897979</v>
      </c>
      <c r="S11" s="214"/>
      <c r="T11" s="216">
        <f t="shared" si="8"/>
        <v>0</v>
      </c>
      <c r="U11" s="220">
        <f t="shared" si="9"/>
        <v>6</v>
      </c>
      <c r="V11" s="221">
        <f t="shared" si="10"/>
        <v>52.544005604693929</v>
      </c>
    </row>
    <row r="12" spans="1:22" ht="15">
      <c r="A12" s="222" t="s">
        <v>151</v>
      </c>
      <c r="B12" s="8">
        <v>18919</v>
      </c>
      <c r="C12" s="214">
        <v>28</v>
      </c>
      <c r="D12" s="215">
        <f t="shared" si="0"/>
        <v>147.99936571700408</v>
      </c>
      <c r="E12" s="214">
        <v>6</v>
      </c>
      <c r="F12" s="215">
        <f t="shared" si="1"/>
        <v>31.714149796500873</v>
      </c>
      <c r="G12" s="214">
        <v>5</v>
      </c>
      <c r="H12" s="218">
        <f t="shared" si="2"/>
        <v>26.428458163750726</v>
      </c>
      <c r="I12" s="219">
        <v>3</v>
      </c>
      <c r="J12" s="215">
        <f t="shared" si="3"/>
        <v>15.857074898250437</v>
      </c>
      <c r="K12" s="214">
        <v>3</v>
      </c>
      <c r="L12" s="215">
        <f t="shared" si="4"/>
        <v>15.857074898250437</v>
      </c>
      <c r="M12" s="214">
        <v>7</v>
      </c>
      <c r="N12" s="215">
        <f t="shared" si="5"/>
        <v>36.99984142925102</v>
      </c>
      <c r="O12" s="214">
        <v>1</v>
      </c>
      <c r="P12" s="215">
        <f t="shared" si="6"/>
        <v>5.2856916327501455</v>
      </c>
      <c r="Q12" s="214">
        <v>5</v>
      </c>
      <c r="R12" s="215">
        <f t="shared" si="7"/>
        <v>26.428458163750726</v>
      </c>
      <c r="S12" s="214">
        <v>2</v>
      </c>
      <c r="T12" s="216">
        <f t="shared" si="8"/>
        <v>10.571383265500291</v>
      </c>
      <c r="U12" s="220">
        <f t="shared" si="9"/>
        <v>3</v>
      </c>
      <c r="V12" s="221">
        <f t="shared" si="10"/>
        <v>15.857074898250437</v>
      </c>
    </row>
    <row r="13" spans="1:22" ht="15">
      <c r="A13" s="222" t="s">
        <v>152</v>
      </c>
      <c r="B13" s="8">
        <v>14698</v>
      </c>
      <c r="C13" s="214">
        <v>22</v>
      </c>
      <c r="D13" s="215">
        <f t="shared" si="0"/>
        <v>149.68022860253095</v>
      </c>
      <c r="E13" s="214">
        <v>1</v>
      </c>
      <c r="F13" s="215">
        <f t="shared" si="1"/>
        <v>6.8036467546604982</v>
      </c>
      <c r="G13" s="214">
        <v>1</v>
      </c>
      <c r="H13" s="218">
        <f t="shared" si="2"/>
        <v>6.8036467546604982</v>
      </c>
      <c r="I13" s="219">
        <v>2</v>
      </c>
      <c r="J13" s="215">
        <f t="shared" si="3"/>
        <v>13.607293509320996</v>
      </c>
      <c r="K13" s="214">
        <v>2</v>
      </c>
      <c r="L13" s="215">
        <f t="shared" si="4"/>
        <v>13.607293509320996</v>
      </c>
      <c r="M13" s="214">
        <v>7</v>
      </c>
      <c r="N13" s="215">
        <f t="shared" si="5"/>
        <v>47.625527282623487</v>
      </c>
      <c r="O13" s="214"/>
      <c r="P13" s="215">
        <f t="shared" si="6"/>
        <v>0</v>
      </c>
      <c r="Q13" s="214">
        <v>4</v>
      </c>
      <c r="R13" s="215">
        <f t="shared" si="7"/>
        <v>27.214587018641993</v>
      </c>
      <c r="S13" s="214">
        <v>1</v>
      </c>
      <c r="T13" s="216">
        <f t="shared" si="8"/>
        <v>6.8036467546604982</v>
      </c>
      <c r="U13" s="220">
        <f t="shared" si="9"/>
        <v>6</v>
      </c>
      <c r="V13" s="221">
        <f t="shared" si="10"/>
        <v>40.821880527962989</v>
      </c>
    </row>
    <row r="14" spans="1:22" ht="15">
      <c r="A14" s="222" t="s">
        <v>153</v>
      </c>
      <c r="B14" s="8">
        <v>16467</v>
      </c>
      <c r="C14" s="214">
        <v>28</v>
      </c>
      <c r="D14" s="215">
        <f t="shared" si="0"/>
        <v>170.03704378453878</v>
      </c>
      <c r="E14" s="214">
        <v>4</v>
      </c>
      <c r="F14" s="215">
        <f t="shared" si="1"/>
        <v>24.291006254934111</v>
      </c>
      <c r="G14" s="214">
        <v>2</v>
      </c>
      <c r="H14" s="218">
        <f t="shared" si="2"/>
        <v>12.145503127467055</v>
      </c>
      <c r="I14" s="219">
        <v>2</v>
      </c>
      <c r="J14" s="215">
        <f t="shared" si="3"/>
        <v>12.145503127467055</v>
      </c>
      <c r="K14" s="214">
        <v>3</v>
      </c>
      <c r="L14" s="215">
        <f t="shared" si="4"/>
        <v>18.218254691200585</v>
      </c>
      <c r="M14" s="214">
        <v>11</v>
      </c>
      <c r="N14" s="215">
        <f t="shared" si="5"/>
        <v>66.800267201068806</v>
      </c>
      <c r="O14" s="214"/>
      <c r="P14" s="215">
        <f t="shared" si="6"/>
        <v>0</v>
      </c>
      <c r="Q14" s="214">
        <v>3</v>
      </c>
      <c r="R14" s="215">
        <f t="shared" si="7"/>
        <v>18.218254691200585</v>
      </c>
      <c r="S14" s="214">
        <v>2</v>
      </c>
      <c r="T14" s="216">
        <f t="shared" si="8"/>
        <v>12.145503127467055</v>
      </c>
      <c r="U14" s="220">
        <f t="shared" si="9"/>
        <v>5</v>
      </c>
      <c r="V14" s="221">
        <f t="shared" si="10"/>
        <v>30.36375781866764</v>
      </c>
    </row>
    <row r="15" spans="1:22" ht="15">
      <c r="A15" s="222" t="s">
        <v>154</v>
      </c>
      <c r="B15" s="8">
        <v>10175</v>
      </c>
      <c r="C15" s="214">
        <v>14</v>
      </c>
      <c r="D15" s="215">
        <f t="shared" si="0"/>
        <v>137.59213759213759</v>
      </c>
      <c r="E15" s="214">
        <v>2</v>
      </c>
      <c r="F15" s="215">
        <f t="shared" si="1"/>
        <v>19.656019656019655</v>
      </c>
      <c r="G15" s="214"/>
      <c r="H15" s="218">
        <f t="shared" si="2"/>
        <v>0</v>
      </c>
      <c r="I15" s="219">
        <v>1</v>
      </c>
      <c r="J15" s="215">
        <f t="shared" si="3"/>
        <v>9.8280098280098276</v>
      </c>
      <c r="K15" s="214">
        <v>1</v>
      </c>
      <c r="L15" s="215">
        <f t="shared" si="4"/>
        <v>9.8280098280098276</v>
      </c>
      <c r="M15" s="214">
        <v>5</v>
      </c>
      <c r="N15" s="215">
        <f t="shared" si="5"/>
        <v>49.140049140049143</v>
      </c>
      <c r="O15" s="214">
        <v>1</v>
      </c>
      <c r="P15" s="215">
        <f t="shared" si="6"/>
        <v>9.8280098280098276</v>
      </c>
      <c r="Q15" s="214">
        <v>2</v>
      </c>
      <c r="R15" s="215">
        <f t="shared" si="7"/>
        <v>19.656019656019655</v>
      </c>
      <c r="S15" s="214"/>
      <c r="T15" s="216">
        <v>0</v>
      </c>
      <c r="U15" s="220">
        <v>2</v>
      </c>
      <c r="V15" s="221">
        <v>21.587991309500296</v>
      </c>
    </row>
    <row r="16" spans="1:22" ht="26.25" customHeight="1">
      <c r="A16" s="224" t="s">
        <v>155</v>
      </c>
      <c r="B16" s="24">
        <f t="shared" ref="B16" si="11">SUM(B6:B15)</f>
        <v>153006</v>
      </c>
      <c r="C16" s="225">
        <v>255</v>
      </c>
      <c r="D16" s="215">
        <f t="shared" si="0"/>
        <v>166.66013097525587</v>
      </c>
      <c r="E16" s="225">
        <f>SUM(E6:E15)</f>
        <v>29</v>
      </c>
      <c r="F16" s="215">
        <f t="shared" si="1"/>
        <v>18.953505091303608</v>
      </c>
      <c r="G16" s="225">
        <f>SUM(G6:G15)</f>
        <v>17</v>
      </c>
      <c r="H16" s="218">
        <f t="shared" si="2"/>
        <v>11.110675398350391</v>
      </c>
      <c r="I16" s="225">
        <f>SUM(I6:I15)</f>
        <v>20</v>
      </c>
      <c r="J16" s="215">
        <f t="shared" si="3"/>
        <v>13.071382821588696</v>
      </c>
      <c r="K16" s="225">
        <f>SUM(K6:K15)</f>
        <v>30</v>
      </c>
      <c r="L16" s="215">
        <f t="shared" si="4"/>
        <v>19.607074232383045</v>
      </c>
      <c r="M16" s="225">
        <f>SUM(M6:M15)</f>
        <v>72</v>
      </c>
      <c r="N16" s="215">
        <f t="shared" si="5"/>
        <v>47.056978157719307</v>
      </c>
      <c r="O16" s="225">
        <f>SUM(O6:O15)</f>
        <v>10</v>
      </c>
      <c r="P16" s="215">
        <f t="shared" si="6"/>
        <v>6.5356914107943478</v>
      </c>
      <c r="Q16" s="225">
        <f>SUM(Q6:Q15)</f>
        <v>43</v>
      </c>
      <c r="R16" s="215">
        <f t="shared" si="7"/>
        <v>28.103473066415695</v>
      </c>
      <c r="S16" s="225">
        <f>SUM(S6:S15)</f>
        <v>18</v>
      </c>
      <c r="T16" s="216">
        <f t="shared" si="8"/>
        <v>11.764244539429827</v>
      </c>
      <c r="U16" s="225">
        <f>SUM(U6:U15)</f>
        <v>51</v>
      </c>
      <c r="V16" s="221">
        <f t="shared" si="10"/>
        <v>33.332026195051178</v>
      </c>
    </row>
    <row r="17" spans="1:22" ht="15">
      <c r="A17" s="226" t="s">
        <v>156</v>
      </c>
      <c r="B17" s="39">
        <v>63078</v>
      </c>
      <c r="C17" s="227">
        <v>51</v>
      </c>
      <c r="D17" s="228">
        <f t="shared" si="0"/>
        <v>80.852278131836769</v>
      </c>
      <c r="E17" s="227">
        <v>11</v>
      </c>
      <c r="F17" s="228">
        <f t="shared" si="1"/>
        <v>17.438726655886363</v>
      </c>
      <c r="G17" s="227">
        <v>9</v>
      </c>
      <c r="H17" s="218">
        <f t="shared" si="2"/>
        <v>14.268049082088842</v>
      </c>
      <c r="I17" s="219">
        <v>4</v>
      </c>
      <c r="J17" s="228">
        <f t="shared" si="3"/>
        <v>6.3413551475950412</v>
      </c>
      <c r="K17" s="227">
        <v>5</v>
      </c>
      <c r="L17" s="228">
        <f t="shared" si="4"/>
        <v>7.9266939344938017</v>
      </c>
      <c r="M17" s="227">
        <v>10</v>
      </c>
      <c r="N17" s="228">
        <f t="shared" si="5"/>
        <v>15.853387868987603</v>
      </c>
      <c r="O17" s="227">
        <v>1</v>
      </c>
      <c r="P17" s="215">
        <f t="shared" si="6"/>
        <v>1.5853387868987603</v>
      </c>
      <c r="Q17" s="227">
        <v>15</v>
      </c>
      <c r="R17" s="228">
        <f t="shared" si="7"/>
        <v>23.780081803481405</v>
      </c>
      <c r="S17" s="227">
        <v>7</v>
      </c>
      <c r="T17" s="229">
        <f t="shared" si="8"/>
        <v>11.097371508291323</v>
      </c>
      <c r="U17" s="220">
        <f>C17-E17-I17-K17-M17-O17-Q17</f>
        <v>5</v>
      </c>
      <c r="V17" s="221">
        <f t="shared" si="10"/>
        <v>7.9266939344938017</v>
      </c>
    </row>
    <row r="18" spans="1:22" ht="36.75" customHeight="1">
      <c r="A18" s="230" t="s">
        <v>157</v>
      </c>
      <c r="B18" s="43">
        <f>B16+B17</f>
        <v>216084</v>
      </c>
      <c r="C18" s="518">
        <v>306</v>
      </c>
      <c r="D18" s="523">
        <f t="shared" si="0"/>
        <v>141.61159549064251</v>
      </c>
      <c r="E18" s="518">
        <v>40</v>
      </c>
      <c r="F18" s="523">
        <f t="shared" si="1"/>
        <v>18.511319671979415</v>
      </c>
      <c r="G18" s="524">
        <v>26</v>
      </c>
      <c r="H18" s="525">
        <f t="shared" si="2"/>
        <v>12.032357786786619</v>
      </c>
      <c r="I18" s="518">
        <f>I16+I17</f>
        <v>24</v>
      </c>
      <c r="J18" s="523">
        <f t="shared" si="3"/>
        <v>11.106791803187649</v>
      </c>
      <c r="K18" s="518">
        <f>K16+K17</f>
        <v>35</v>
      </c>
      <c r="L18" s="523">
        <f t="shared" si="4"/>
        <v>16.197404712981989</v>
      </c>
      <c r="M18" s="518">
        <f>M16+M17</f>
        <v>82</v>
      </c>
      <c r="N18" s="523">
        <f t="shared" si="5"/>
        <v>37.948205327557801</v>
      </c>
      <c r="O18" s="518">
        <f>O16+O17</f>
        <v>11</v>
      </c>
      <c r="P18" s="526">
        <f t="shared" si="6"/>
        <v>5.0906129097943396</v>
      </c>
      <c r="Q18" s="527">
        <f>Q16+Q17</f>
        <v>58</v>
      </c>
      <c r="R18" s="523">
        <f t="shared" si="7"/>
        <v>26.841413524370154</v>
      </c>
      <c r="S18" s="527">
        <v>25</v>
      </c>
      <c r="T18" s="528">
        <f t="shared" si="8"/>
        <v>11.569574794987135</v>
      </c>
      <c r="U18" s="529">
        <f>U16+U17</f>
        <v>56</v>
      </c>
      <c r="V18" s="221">
        <f t="shared" si="10"/>
        <v>25.915847540771182</v>
      </c>
    </row>
    <row r="19" spans="1:22" ht="44.25" customHeight="1">
      <c r="A19" s="491" t="s">
        <v>158</v>
      </c>
      <c r="B19" s="491"/>
      <c r="C19" s="492">
        <v>1</v>
      </c>
      <c r="D19" s="492"/>
      <c r="E19" s="489">
        <f>E18/$C18</f>
        <v>0.13071895424836602</v>
      </c>
      <c r="F19" s="489"/>
      <c r="G19" s="493" t="s">
        <v>201</v>
      </c>
      <c r="H19" s="493"/>
      <c r="I19" s="489">
        <f>I18/$C18</f>
        <v>7.8431372549019607E-2</v>
      </c>
      <c r="J19" s="489"/>
      <c r="K19" s="489">
        <f>K18/$C18</f>
        <v>0.11437908496732026</v>
      </c>
      <c r="L19" s="489"/>
      <c r="M19" s="489">
        <f>M18/$C18</f>
        <v>0.26797385620915032</v>
      </c>
      <c r="N19" s="489"/>
      <c r="O19" s="489">
        <f>O18/$C18</f>
        <v>3.5947712418300651E-2</v>
      </c>
      <c r="P19" s="489"/>
      <c r="Q19" s="489">
        <f>Q18/$C18</f>
        <v>0.18954248366013071</v>
      </c>
      <c r="R19" s="489"/>
      <c r="S19" s="489" t="s">
        <v>202</v>
      </c>
      <c r="T19" s="489"/>
      <c r="U19" s="489">
        <f>U18/$C18</f>
        <v>0.18300653594771241</v>
      </c>
      <c r="V19" s="489"/>
    </row>
    <row r="20" spans="1:22" ht="24" customHeight="1">
      <c r="A20" s="231" t="s">
        <v>159</v>
      </c>
      <c r="B20" s="232">
        <v>214432</v>
      </c>
      <c r="C20" s="233">
        <v>440</v>
      </c>
      <c r="D20" s="234">
        <v>205.2</v>
      </c>
      <c r="E20" s="235">
        <v>68</v>
      </c>
      <c r="F20" s="234">
        <v>31.7</v>
      </c>
      <c r="G20" s="235">
        <v>61</v>
      </c>
      <c r="H20" s="236">
        <v>28.4</v>
      </c>
      <c r="I20" s="233">
        <v>31</v>
      </c>
      <c r="J20" s="234">
        <v>14.5</v>
      </c>
      <c r="K20" s="235">
        <v>36</v>
      </c>
      <c r="L20" s="234">
        <v>16.8</v>
      </c>
      <c r="M20" s="233">
        <v>121</v>
      </c>
      <c r="N20" s="234">
        <v>56.4</v>
      </c>
      <c r="O20" s="235">
        <v>24</v>
      </c>
      <c r="P20" s="237">
        <v>11.186699014871317</v>
      </c>
      <c r="Q20" s="233">
        <v>91</v>
      </c>
      <c r="R20" s="234">
        <v>42.416233764720417</v>
      </c>
      <c r="S20" s="233">
        <v>44</v>
      </c>
      <c r="T20" s="238">
        <v>20.5</v>
      </c>
      <c r="U20" s="239">
        <v>69</v>
      </c>
      <c r="V20" s="234">
        <v>32.200000000000003</v>
      </c>
    </row>
    <row r="21" spans="1:22" ht="33" customHeight="1">
      <c r="A21" s="490" t="s">
        <v>160</v>
      </c>
      <c r="B21" s="490"/>
      <c r="C21" s="240">
        <f>C18-C20</f>
        <v>-134</v>
      </c>
      <c r="D21" s="241">
        <f>(D18/D20)-100%</f>
        <v>-0.30988501222883758</v>
      </c>
      <c r="E21" s="240">
        <f>E18-E20</f>
        <v>-28</v>
      </c>
      <c r="F21" s="241">
        <f>(F18/F20)-100%</f>
        <v>-0.41604669804481342</v>
      </c>
      <c r="G21" s="240">
        <f>G18-G20</f>
        <v>-35</v>
      </c>
      <c r="H21" s="241">
        <f>(H18/H20)-100%</f>
        <v>-0.57632543004272463</v>
      </c>
      <c r="I21" s="240">
        <f>I18-I20</f>
        <v>-7</v>
      </c>
      <c r="J21" s="241">
        <f>(J18/J20)-100%</f>
        <v>-0.23401435840085183</v>
      </c>
      <c r="K21" s="240">
        <f>K18-K20</f>
        <v>-1</v>
      </c>
      <c r="L21" s="241">
        <f>(L18/L20)-100%</f>
        <v>-3.5868767084405451E-2</v>
      </c>
      <c r="M21" s="240">
        <f>M18-M20</f>
        <v>-39</v>
      </c>
      <c r="N21" s="241">
        <f>(N18/N20)-100%</f>
        <v>-0.32715948000784034</v>
      </c>
      <c r="O21" s="240">
        <f>O18-O20</f>
        <v>-13</v>
      </c>
      <c r="P21" s="241">
        <f>(P18/P20)-100%</f>
        <v>-0.54494056709427818</v>
      </c>
      <c r="Q21" s="240">
        <f>Q18-Q20</f>
        <v>-33</v>
      </c>
      <c r="R21" s="241">
        <f>(R18/R20)-100%</f>
        <v>-0.36719007931591929</v>
      </c>
      <c r="S21" s="240">
        <f>S18-S20</f>
        <v>-19</v>
      </c>
      <c r="T21" s="241">
        <f>(T18/T20)-100%</f>
        <v>-0.43563049780550556</v>
      </c>
      <c r="U21" s="240">
        <f>U18-U20</f>
        <v>-13</v>
      </c>
      <c r="V21" s="241">
        <f>(V18/V20)-100%</f>
        <v>-0.19516001426176466</v>
      </c>
    </row>
    <row r="22" spans="1:22" ht="14.25">
      <c r="A22" s="494" t="s">
        <v>161</v>
      </c>
      <c r="B22" s="495"/>
      <c r="C22" s="239">
        <v>475</v>
      </c>
      <c r="D22" s="242">
        <v>223.3</v>
      </c>
      <c r="E22" s="239">
        <v>62</v>
      </c>
      <c r="F22" s="242">
        <v>29.2</v>
      </c>
      <c r="G22" s="243">
        <v>53</v>
      </c>
      <c r="H22" s="244">
        <v>24.9</v>
      </c>
      <c r="I22" s="245">
        <v>34</v>
      </c>
      <c r="J22" s="242">
        <v>16</v>
      </c>
      <c r="K22" s="239">
        <v>52</v>
      </c>
      <c r="L22" s="242">
        <v>24.5</v>
      </c>
      <c r="M22" s="239">
        <v>127</v>
      </c>
      <c r="N22" s="242">
        <v>59.7</v>
      </c>
      <c r="O22" s="243">
        <v>13</v>
      </c>
      <c r="P22" s="244">
        <v>6.1</v>
      </c>
      <c r="Q22" s="245">
        <v>94</v>
      </c>
      <c r="R22" s="242">
        <v>44.2</v>
      </c>
      <c r="S22" s="239">
        <v>46</v>
      </c>
      <c r="T22" s="246">
        <v>21.6</v>
      </c>
      <c r="U22" s="239">
        <v>93</v>
      </c>
      <c r="V22" s="247">
        <v>0.437</v>
      </c>
    </row>
    <row r="23" spans="1:22" ht="14.25">
      <c r="A23" s="496" t="s">
        <v>162</v>
      </c>
      <c r="B23" s="497"/>
      <c r="C23" s="289">
        <v>456</v>
      </c>
      <c r="D23" s="290">
        <v>216.1</v>
      </c>
      <c r="E23" s="289">
        <v>61</v>
      </c>
      <c r="F23" s="290">
        <v>28.9</v>
      </c>
      <c r="G23" s="289">
        <v>52</v>
      </c>
      <c r="H23" s="291">
        <v>24.6</v>
      </c>
      <c r="I23" s="289">
        <v>22</v>
      </c>
      <c r="J23" s="290">
        <v>10.4</v>
      </c>
      <c r="K23" s="289">
        <v>58</v>
      </c>
      <c r="L23" s="290">
        <v>27.5</v>
      </c>
      <c r="M23" s="289">
        <v>139</v>
      </c>
      <c r="N23" s="290">
        <v>65.900000000000006</v>
      </c>
      <c r="O23" s="292">
        <v>9</v>
      </c>
      <c r="P23" s="291">
        <v>4.3</v>
      </c>
      <c r="Q23" s="289">
        <v>88</v>
      </c>
      <c r="R23" s="290">
        <v>41.7</v>
      </c>
      <c r="S23" s="289">
        <v>55</v>
      </c>
      <c r="T23" s="290">
        <v>26.1</v>
      </c>
      <c r="U23" s="289">
        <v>88</v>
      </c>
      <c r="V23" s="293">
        <v>41.7</v>
      </c>
    </row>
    <row r="24" spans="1:22" ht="15.75" customHeight="1">
      <c r="A24" s="419" t="s">
        <v>178</v>
      </c>
      <c r="B24" s="420"/>
      <c r="C24" s="14"/>
      <c r="D24" s="14">
        <v>121.3</v>
      </c>
      <c r="E24" s="14"/>
      <c r="F24" s="176">
        <v>17</v>
      </c>
      <c r="G24" s="14"/>
      <c r="H24" s="14">
        <v>12.2</v>
      </c>
      <c r="I24" s="14"/>
      <c r="J24" s="14">
        <v>4.3</v>
      </c>
      <c r="K24" s="14"/>
      <c r="L24" s="14">
        <v>8.1999999999999993</v>
      </c>
      <c r="M24" s="14"/>
      <c r="N24" s="14">
        <v>17.399999999999999</v>
      </c>
      <c r="O24" s="14"/>
      <c r="P24" s="14"/>
      <c r="Q24" s="14"/>
      <c r="R24" s="176">
        <v>18</v>
      </c>
      <c r="S24" s="14"/>
      <c r="T24" s="14">
        <v>10.4</v>
      </c>
      <c r="U24" s="14"/>
      <c r="V24" s="14">
        <v>29.9</v>
      </c>
    </row>
    <row r="25" spans="1:22" ht="17.25" customHeight="1">
      <c r="A25" s="419" t="s">
        <v>212</v>
      </c>
      <c r="B25" s="420"/>
      <c r="C25" s="14"/>
      <c r="D25" s="14">
        <v>153.30000000000001</v>
      </c>
      <c r="E25" s="14"/>
      <c r="F25" s="176">
        <v>18</v>
      </c>
      <c r="G25" s="14"/>
      <c r="H25" s="14"/>
      <c r="I25" s="14"/>
      <c r="J25" s="14">
        <v>5.7</v>
      </c>
      <c r="K25" s="14"/>
      <c r="L25" s="14">
        <v>14.1</v>
      </c>
      <c r="M25" s="14"/>
      <c r="N25" s="14">
        <v>27.6</v>
      </c>
      <c r="O25" s="14"/>
      <c r="P25" s="14"/>
      <c r="Q25" s="14"/>
      <c r="R25" s="14"/>
      <c r="S25" s="14"/>
      <c r="T25" s="14">
        <v>13.7</v>
      </c>
      <c r="U25" s="14"/>
      <c r="V25" s="14"/>
    </row>
    <row r="26" spans="1:22" ht="36" customHeight="1">
      <c r="A26" s="490" t="s">
        <v>179</v>
      </c>
      <c r="B26" s="498"/>
      <c r="C26" s="499">
        <f>D18/D24-100%</f>
        <v>0.16744926208279076</v>
      </c>
      <c r="D26" s="500"/>
      <c r="E26" s="499">
        <f>F18/F24-100%</f>
        <v>8.8901157175259593E-2</v>
      </c>
      <c r="F26" s="500"/>
      <c r="G26" s="499">
        <f>H18/H24-100%</f>
        <v>-1.374116501749012E-2</v>
      </c>
      <c r="H26" s="500"/>
      <c r="I26" s="499" t="s">
        <v>213</v>
      </c>
      <c r="J26" s="500"/>
      <c r="K26" s="499">
        <f>L18/L24-100%</f>
        <v>0.9752932576807305</v>
      </c>
      <c r="L26" s="500"/>
      <c r="M26" s="499" t="s">
        <v>210</v>
      </c>
      <c r="N26" s="500"/>
      <c r="O26" s="499"/>
      <c r="P26" s="501"/>
      <c r="Q26" s="499" t="s">
        <v>189</v>
      </c>
      <c r="R26" s="500"/>
      <c r="S26" s="499">
        <f>T18/T24-100%</f>
        <v>0.11245911490260907</v>
      </c>
      <c r="T26" s="500"/>
      <c r="U26" s="499">
        <f>V18/V24-100%</f>
        <v>-0.13324924612805411</v>
      </c>
      <c r="V26" s="500"/>
    </row>
  </sheetData>
  <mergeCells count="59">
    <mergeCell ref="U26:V26"/>
    <mergeCell ref="K26:L26"/>
    <mergeCell ref="M26:N26"/>
    <mergeCell ref="O26:P26"/>
    <mergeCell ref="Q26:R26"/>
    <mergeCell ref="S26:T26"/>
    <mergeCell ref="A24:B24"/>
    <mergeCell ref="A25:B25"/>
    <mergeCell ref="A26:B26"/>
    <mergeCell ref="I26:J26"/>
    <mergeCell ref="C26:D26"/>
    <mergeCell ref="E26:F26"/>
    <mergeCell ref="G26:H26"/>
    <mergeCell ref="A22:B22"/>
    <mergeCell ref="A23:B23"/>
    <mergeCell ref="M19:N19"/>
    <mergeCell ref="O19:P19"/>
    <mergeCell ref="Q19:R19"/>
    <mergeCell ref="S19:T19"/>
    <mergeCell ref="U19:V19"/>
    <mergeCell ref="A21:B21"/>
    <mergeCell ref="A19:B19"/>
    <mergeCell ref="C19:D19"/>
    <mergeCell ref="E19:F19"/>
    <mergeCell ref="G19:H19"/>
    <mergeCell ref="I19:J19"/>
    <mergeCell ref="K19:L19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A1:V1"/>
    <mergeCell ref="A2:S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D7" sqref="D7"/>
    </sheetView>
  </sheetViews>
  <sheetFormatPr defaultRowHeight="12.75"/>
  <cols>
    <col min="1" max="1" width="18.140625" customWidth="1"/>
    <col min="3" max="14" width="7.28515625" customWidth="1"/>
    <col min="15" max="15" width="6.140625" customWidth="1"/>
    <col min="16" max="19" width="7.28515625" customWidth="1"/>
    <col min="20" max="20" width="10.42578125" customWidth="1"/>
    <col min="21" max="22" width="7.28515625" customWidth="1"/>
  </cols>
  <sheetData>
    <row r="1" spans="1:22" ht="43.5" customHeight="1">
      <c r="A1" s="477" t="s">
        <v>209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248"/>
      <c r="V1" s="248"/>
    </row>
    <row r="2" spans="1:22" ht="22.5" customHeight="1" thickBot="1">
      <c r="A2" s="502" t="s">
        <v>208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210"/>
      <c r="U2" s="210"/>
      <c r="V2" s="210"/>
    </row>
    <row r="3" spans="1:22" ht="44.25" customHeight="1" thickBot="1">
      <c r="A3" s="479" t="s">
        <v>132</v>
      </c>
      <c r="B3" s="503" t="s">
        <v>163</v>
      </c>
      <c r="C3" s="504" t="s">
        <v>133</v>
      </c>
      <c r="D3" s="504"/>
      <c r="E3" s="481" t="s">
        <v>164</v>
      </c>
      <c r="F3" s="481"/>
      <c r="G3" s="481" t="s">
        <v>135</v>
      </c>
      <c r="H3" s="481"/>
      <c r="I3" s="482" t="s">
        <v>136</v>
      </c>
      <c r="J3" s="482"/>
      <c r="K3" s="481" t="s">
        <v>137</v>
      </c>
      <c r="L3" s="481"/>
      <c r="M3" s="481" t="s">
        <v>138</v>
      </c>
      <c r="N3" s="481"/>
      <c r="O3" s="483" t="s">
        <v>165</v>
      </c>
      <c r="P3" s="483"/>
      <c r="Q3" s="481" t="s">
        <v>140</v>
      </c>
      <c r="R3" s="481"/>
      <c r="S3" s="481"/>
      <c r="T3" s="481"/>
      <c r="U3" s="481" t="s">
        <v>141</v>
      </c>
      <c r="V3" s="481"/>
    </row>
    <row r="4" spans="1:22">
      <c r="A4" s="479"/>
      <c r="B4" s="503"/>
      <c r="C4" s="505" t="s">
        <v>15</v>
      </c>
      <c r="D4" s="485" t="s">
        <v>142</v>
      </c>
      <c r="E4" s="484" t="s">
        <v>15</v>
      </c>
      <c r="F4" s="485" t="s">
        <v>142</v>
      </c>
      <c r="G4" s="484" t="s">
        <v>15</v>
      </c>
      <c r="H4" s="485" t="s">
        <v>142</v>
      </c>
      <c r="I4" s="484" t="s">
        <v>15</v>
      </c>
      <c r="J4" s="485" t="s">
        <v>142</v>
      </c>
      <c r="K4" s="484" t="s">
        <v>15</v>
      </c>
      <c r="L4" s="485" t="s">
        <v>142</v>
      </c>
      <c r="M4" s="486" t="s">
        <v>15</v>
      </c>
      <c r="N4" s="485" t="s">
        <v>142</v>
      </c>
      <c r="O4" s="484" t="s">
        <v>15</v>
      </c>
      <c r="P4" s="485" t="s">
        <v>142</v>
      </c>
      <c r="Q4" s="487" t="s">
        <v>15</v>
      </c>
      <c r="R4" s="485" t="s">
        <v>142</v>
      </c>
      <c r="S4" s="488" t="s">
        <v>143</v>
      </c>
      <c r="T4" s="488"/>
      <c r="U4" s="487" t="s">
        <v>15</v>
      </c>
      <c r="V4" s="485" t="s">
        <v>142</v>
      </c>
    </row>
    <row r="5" spans="1:22" ht="24.75" thickBot="1">
      <c r="A5" s="479"/>
      <c r="B5" s="249" t="s">
        <v>166</v>
      </c>
      <c r="C5" s="505"/>
      <c r="D5" s="485"/>
      <c r="E5" s="484"/>
      <c r="F5" s="485"/>
      <c r="G5" s="484"/>
      <c r="H5" s="485"/>
      <c r="I5" s="484"/>
      <c r="J5" s="485"/>
      <c r="K5" s="484"/>
      <c r="L5" s="485"/>
      <c r="M5" s="486"/>
      <c r="N5" s="485"/>
      <c r="O5" s="484"/>
      <c r="P5" s="485"/>
      <c r="Q5" s="487"/>
      <c r="R5" s="485"/>
      <c r="S5" s="250" t="s">
        <v>15</v>
      </c>
      <c r="T5" s="251" t="s">
        <v>144</v>
      </c>
      <c r="U5" s="487"/>
      <c r="V5" s="485"/>
    </row>
    <row r="6" spans="1:22" ht="15.75">
      <c r="A6" s="213" t="s">
        <v>145</v>
      </c>
      <c r="B6" s="252">
        <v>17919</v>
      </c>
      <c r="C6" s="154">
        <v>27</v>
      </c>
      <c r="D6" s="221">
        <f>C6*100000/$B6</f>
        <v>150.67805123053742</v>
      </c>
      <c r="E6" s="253">
        <v>2</v>
      </c>
      <c r="F6" s="221">
        <f>E6*100000/$B6</f>
        <v>11.161337128187958</v>
      </c>
      <c r="G6" s="219">
        <v>2</v>
      </c>
      <c r="H6" s="221">
        <f>G6*100000/$B6</f>
        <v>11.161337128187958</v>
      </c>
      <c r="I6" s="253">
        <v>1</v>
      </c>
      <c r="J6" s="221">
        <f>I6*100000/$B6</f>
        <v>5.5806685640939788</v>
      </c>
      <c r="K6" s="253">
        <v>4</v>
      </c>
      <c r="L6" s="221">
        <f>K6*100000/$B6</f>
        <v>22.322674256375915</v>
      </c>
      <c r="M6" s="253">
        <v>11</v>
      </c>
      <c r="N6" s="221">
        <f>M6*100000/$B6</f>
        <v>61.387354205033766</v>
      </c>
      <c r="O6" s="254">
        <v>1</v>
      </c>
      <c r="P6" s="221">
        <f>O6*100000/$B6</f>
        <v>5.5806685640939788</v>
      </c>
      <c r="Q6" s="253">
        <v>7</v>
      </c>
      <c r="R6" s="221">
        <f>Q6*100000/$B6</f>
        <v>39.064679948657847</v>
      </c>
      <c r="S6" s="253">
        <v>4</v>
      </c>
      <c r="T6" s="221">
        <f>S6*100000/$B6</f>
        <v>22.322674256375915</v>
      </c>
      <c r="U6" s="255">
        <f t="shared" ref="U6:U18" si="0">C6-E6-I6-K6-M6-O6-Q6</f>
        <v>1</v>
      </c>
      <c r="V6" s="221">
        <f>U6*100000/$B6</f>
        <v>5.5806685640939788</v>
      </c>
    </row>
    <row r="7" spans="1:22" ht="15.75">
      <c r="A7" s="222" t="s">
        <v>146</v>
      </c>
      <c r="B7" s="252">
        <v>4515</v>
      </c>
      <c r="C7" s="154">
        <v>18</v>
      </c>
      <c r="D7" s="221">
        <f t="shared" ref="D7:F18" si="1">C7*100000/$B7</f>
        <v>398.67109634551497</v>
      </c>
      <c r="E7" s="253">
        <v>4</v>
      </c>
      <c r="F7" s="221">
        <f t="shared" si="1"/>
        <v>88.593576965669982</v>
      </c>
      <c r="G7" s="219">
        <v>1</v>
      </c>
      <c r="H7" s="221">
        <f t="shared" ref="H7:H18" si="2">G7*100000/$B7</f>
        <v>22.148394241417495</v>
      </c>
      <c r="I7" s="253">
        <v>3</v>
      </c>
      <c r="J7" s="221">
        <f t="shared" ref="J7:J18" si="3">I7*100000/$B7</f>
        <v>66.44518272425249</v>
      </c>
      <c r="K7" s="253">
        <v>2</v>
      </c>
      <c r="L7" s="221">
        <f t="shared" ref="L7:L18" si="4">K7*100000/$B7</f>
        <v>44.296788482834991</v>
      </c>
      <c r="M7" s="253">
        <v>1</v>
      </c>
      <c r="N7" s="221">
        <f t="shared" ref="N7:N18" si="5">M7*100000/$B7</f>
        <v>22.148394241417495</v>
      </c>
      <c r="O7" s="254">
        <v>1</v>
      </c>
      <c r="P7" s="221">
        <f t="shared" ref="P7:P18" si="6">O7*100000/$B7</f>
        <v>22.148394241417495</v>
      </c>
      <c r="Q7" s="253">
        <v>3</v>
      </c>
      <c r="R7" s="221">
        <f t="shared" ref="R7:R18" si="7">Q7*100000/$B7</f>
        <v>66.44518272425249</v>
      </c>
      <c r="S7" s="253">
        <v>1</v>
      </c>
      <c r="T7" s="221">
        <f t="shared" ref="T7:T18" si="8">S7*100000/$B7</f>
        <v>22.148394241417495</v>
      </c>
      <c r="U7" s="255">
        <f t="shared" si="0"/>
        <v>4</v>
      </c>
      <c r="V7" s="221">
        <f t="shared" ref="V7:V18" si="9">U7*100000/$B7</f>
        <v>88.593576965669982</v>
      </c>
    </row>
    <row r="8" spans="1:22" ht="15.75">
      <c r="A8" s="222" t="s">
        <v>147</v>
      </c>
      <c r="B8" s="252">
        <v>6172</v>
      </c>
      <c r="C8" s="154">
        <v>18</v>
      </c>
      <c r="D8" s="221">
        <f t="shared" si="1"/>
        <v>291.63966299416722</v>
      </c>
      <c r="E8" s="253">
        <v>1</v>
      </c>
      <c r="F8" s="221">
        <f t="shared" si="1"/>
        <v>16.202203499675957</v>
      </c>
      <c r="G8" s="219">
        <v>1</v>
      </c>
      <c r="H8" s="221">
        <f t="shared" si="2"/>
        <v>16.202203499675957</v>
      </c>
      <c r="I8" s="253">
        <v>1</v>
      </c>
      <c r="J8" s="221">
        <f t="shared" si="3"/>
        <v>16.202203499675957</v>
      </c>
      <c r="K8" s="253">
        <v>2</v>
      </c>
      <c r="L8" s="221">
        <f t="shared" si="4"/>
        <v>32.404406999351913</v>
      </c>
      <c r="M8" s="253">
        <v>6</v>
      </c>
      <c r="N8" s="221">
        <f t="shared" si="5"/>
        <v>97.213220998055732</v>
      </c>
      <c r="O8" s="254"/>
      <c r="P8" s="221">
        <f t="shared" si="6"/>
        <v>0</v>
      </c>
      <c r="Q8" s="253">
        <v>4</v>
      </c>
      <c r="R8" s="221">
        <f t="shared" si="7"/>
        <v>64.808813998703826</v>
      </c>
      <c r="S8" s="253">
        <v>3</v>
      </c>
      <c r="T8" s="221">
        <f t="shared" si="8"/>
        <v>48.606610499027866</v>
      </c>
      <c r="U8" s="255">
        <f t="shared" si="0"/>
        <v>4</v>
      </c>
      <c r="V8" s="221">
        <f t="shared" si="9"/>
        <v>64.808813998703826</v>
      </c>
    </row>
    <row r="9" spans="1:22" ht="15.75">
      <c r="A9" s="222" t="s">
        <v>148</v>
      </c>
      <c r="B9" s="252">
        <v>6945</v>
      </c>
      <c r="C9" s="154">
        <v>14</v>
      </c>
      <c r="D9" s="221">
        <f t="shared" si="1"/>
        <v>201.58387329013678</v>
      </c>
      <c r="E9" s="253">
        <v>3</v>
      </c>
      <c r="F9" s="221">
        <f t="shared" si="1"/>
        <v>43.196544276457885</v>
      </c>
      <c r="G9" s="219">
        <v>3</v>
      </c>
      <c r="H9" s="221">
        <f t="shared" si="2"/>
        <v>43.196544276457885</v>
      </c>
      <c r="I9" s="253">
        <v>1</v>
      </c>
      <c r="J9" s="221">
        <f t="shared" si="3"/>
        <v>14.398848092152628</v>
      </c>
      <c r="K9" s="253">
        <v>4</v>
      </c>
      <c r="L9" s="221">
        <f t="shared" si="4"/>
        <v>57.595392368610511</v>
      </c>
      <c r="M9" s="253">
        <v>3</v>
      </c>
      <c r="N9" s="221">
        <f t="shared" si="5"/>
        <v>43.196544276457885</v>
      </c>
      <c r="O9" s="254"/>
      <c r="P9" s="221">
        <f t="shared" si="6"/>
        <v>0</v>
      </c>
      <c r="Q9" s="253">
        <v>1</v>
      </c>
      <c r="R9" s="221">
        <f t="shared" si="7"/>
        <v>14.398848092152628</v>
      </c>
      <c r="S9" s="253"/>
      <c r="T9" s="221">
        <f t="shared" si="8"/>
        <v>0</v>
      </c>
      <c r="U9" s="255">
        <f t="shared" si="0"/>
        <v>2</v>
      </c>
      <c r="V9" s="221">
        <f t="shared" si="9"/>
        <v>28.797696184305256</v>
      </c>
    </row>
    <row r="10" spans="1:22" ht="15.75">
      <c r="A10" s="222" t="s">
        <v>149</v>
      </c>
      <c r="B10" s="252">
        <v>7321</v>
      </c>
      <c r="C10" s="154">
        <v>15</v>
      </c>
      <c r="D10" s="221">
        <f t="shared" si="1"/>
        <v>204.89004234394207</v>
      </c>
      <c r="E10" s="253">
        <v>1</v>
      </c>
      <c r="F10" s="221">
        <f t="shared" si="1"/>
        <v>13.659336156262805</v>
      </c>
      <c r="G10" s="219">
        <v>1</v>
      </c>
      <c r="H10" s="221">
        <f t="shared" si="2"/>
        <v>13.659336156262805</v>
      </c>
      <c r="I10" s="253"/>
      <c r="J10" s="221">
        <f t="shared" si="3"/>
        <v>0</v>
      </c>
      <c r="K10" s="253">
        <v>2</v>
      </c>
      <c r="L10" s="221">
        <f t="shared" si="4"/>
        <v>27.31867231252561</v>
      </c>
      <c r="M10" s="253">
        <v>4</v>
      </c>
      <c r="N10" s="221">
        <f t="shared" si="5"/>
        <v>54.63734462505122</v>
      </c>
      <c r="O10" s="254">
        <v>1</v>
      </c>
      <c r="P10" s="221">
        <f t="shared" si="6"/>
        <v>13.659336156262805</v>
      </c>
      <c r="Q10" s="253">
        <v>2</v>
      </c>
      <c r="R10" s="221">
        <f t="shared" si="7"/>
        <v>27.31867231252561</v>
      </c>
      <c r="S10" s="253">
        <v>2</v>
      </c>
      <c r="T10" s="221">
        <f t="shared" si="8"/>
        <v>27.31867231252561</v>
      </c>
      <c r="U10" s="255">
        <f t="shared" si="0"/>
        <v>5</v>
      </c>
      <c r="V10" s="221">
        <f t="shared" si="9"/>
        <v>68.296680781314024</v>
      </c>
    </row>
    <row r="11" spans="1:22" ht="15.75">
      <c r="A11" s="222" t="s">
        <v>150</v>
      </c>
      <c r="B11" s="252">
        <v>5953</v>
      </c>
      <c r="C11" s="154">
        <v>23</v>
      </c>
      <c r="D11" s="221">
        <f t="shared" si="1"/>
        <v>386.35981857886782</v>
      </c>
      <c r="E11" s="253">
        <v>3</v>
      </c>
      <c r="F11" s="221">
        <f t="shared" si="1"/>
        <v>50.394758945069711</v>
      </c>
      <c r="G11" s="219">
        <v>1</v>
      </c>
      <c r="H11" s="221">
        <f t="shared" si="2"/>
        <v>16.798252981689906</v>
      </c>
      <c r="I11" s="253">
        <v>1</v>
      </c>
      <c r="J11" s="221">
        <f t="shared" si="3"/>
        <v>16.798252981689906</v>
      </c>
      <c r="K11" s="253">
        <v>5</v>
      </c>
      <c r="L11" s="221">
        <f t="shared" si="4"/>
        <v>83.991264908449523</v>
      </c>
      <c r="M11" s="253">
        <v>9</v>
      </c>
      <c r="N11" s="221">
        <f t="shared" si="5"/>
        <v>151.18427683520915</v>
      </c>
      <c r="O11" s="254"/>
      <c r="P11" s="221">
        <f t="shared" si="6"/>
        <v>0</v>
      </c>
      <c r="Q11" s="253">
        <v>2</v>
      </c>
      <c r="R11" s="221">
        <f t="shared" si="7"/>
        <v>33.596505963379812</v>
      </c>
      <c r="S11" s="253"/>
      <c r="T11" s="221">
        <f t="shared" si="8"/>
        <v>0</v>
      </c>
      <c r="U11" s="255">
        <f t="shared" si="0"/>
        <v>3</v>
      </c>
      <c r="V11" s="221">
        <f t="shared" si="9"/>
        <v>50.394758945069711</v>
      </c>
    </row>
    <row r="12" spans="1:22" ht="15.75">
      <c r="A12" s="222" t="s">
        <v>151</v>
      </c>
      <c r="B12" s="252">
        <v>9880</v>
      </c>
      <c r="C12" s="154">
        <v>27</v>
      </c>
      <c r="D12" s="221">
        <f t="shared" si="1"/>
        <v>273.27935222672068</v>
      </c>
      <c r="E12" s="253">
        <v>5</v>
      </c>
      <c r="F12" s="221">
        <f t="shared" si="1"/>
        <v>50.607287449392715</v>
      </c>
      <c r="G12" s="219">
        <v>5</v>
      </c>
      <c r="H12" s="221">
        <f t="shared" si="2"/>
        <v>50.607287449392715</v>
      </c>
      <c r="I12" s="253">
        <v>2</v>
      </c>
      <c r="J12" s="221">
        <f t="shared" si="3"/>
        <v>20.242914979757085</v>
      </c>
      <c r="K12" s="253">
        <v>3</v>
      </c>
      <c r="L12" s="221">
        <f t="shared" si="4"/>
        <v>30.364372469635626</v>
      </c>
      <c r="M12" s="253">
        <v>8</v>
      </c>
      <c r="N12" s="221">
        <f t="shared" si="5"/>
        <v>80.97165991902834</v>
      </c>
      <c r="O12" s="254">
        <v>1</v>
      </c>
      <c r="P12" s="221">
        <f t="shared" si="6"/>
        <v>10.121457489878543</v>
      </c>
      <c r="Q12" s="253">
        <v>3</v>
      </c>
      <c r="R12" s="221">
        <f t="shared" si="7"/>
        <v>30.364372469635626</v>
      </c>
      <c r="S12" s="253">
        <v>2</v>
      </c>
      <c r="T12" s="221">
        <f t="shared" si="8"/>
        <v>20.242914979757085</v>
      </c>
      <c r="U12" s="255">
        <f t="shared" si="0"/>
        <v>5</v>
      </c>
      <c r="V12" s="221">
        <f t="shared" si="9"/>
        <v>50.607287449392715</v>
      </c>
    </row>
    <row r="13" spans="1:22" ht="15.75">
      <c r="A13" s="222" t="s">
        <v>152</v>
      </c>
      <c r="B13" s="252">
        <v>7392</v>
      </c>
      <c r="C13" s="154">
        <v>20</v>
      </c>
      <c r="D13" s="221">
        <f t="shared" si="1"/>
        <v>270.56277056277054</v>
      </c>
      <c r="E13" s="253">
        <v>1</v>
      </c>
      <c r="F13" s="221">
        <f t="shared" si="1"/>
        <v>13.528138528138529</v>
      </c>
      <c r="G13" s="219">
        <v>1</v>
      </c>
      <c r="H13" s="221">
        <f t="shared" si="2"/>
        <v>13.528138528138529</v>
      </c>
      <c r="I13" s="253">
        <v>1</v>
      </c>
      <c r="J13" s="221">
        <f t="shared" si="3"/>
        <v>13.528138528138529</v>
      </c>
      <c r="K13" s="253">
        <v>1</v>
      </c>
      <c r="L13" s="221">
        <f t="shared" si="4"/>
        <v>13.528138528138529</v>
      </c>
      <c r="M13" s="253">
        <v>6</v>
      </c>
      <c r="N13" s="221">
        <f t="shared" si="5"/>
        <v>81.168831168831176</v>
      </c>
      <c r="O13" s="254"/>
      <c r="P13" s="221">
        <f t="shared" si="6"/>
        <v>0</v>
      </c>
      <c r="Q13" s="253">
        <v>3</v>
      </c>
      <c r="R13" s="221">
        <f t="shared" si="7"/>
        <v>40.584415584415588</v>
      </c>
      <c r="S13" s="253">
        <v>2</v>
      </c>
      <c r="T13" s="221">
        <f t="shared" si="8"/>
        <v>27.056277056277057</v>
      </c>
      <c r="U13" s="255">
        <f t="shared" si="0"/>
        <v>8</v>
      </c>
      <c r="V13" s="221">
        <f t="shared" si="9"/>
        <v>108.22510822510823</v>
      </c>
    </row>
    <row r="14" spans="1:22" ht="15.75">
      <c r="A14" s="222" t="s">
        <v>153</v>
      </c>
      <c r="B14" s="252">
        <v>8679</v>
      </c>
      <c r="C14" s="154">
        <v>21</v>
      </c>
      <c r="D14" s="221">
        <f t="shared" si="1"/>
        <v>241.96335983408227</v>
      </c>
      <c r="E14" s="253">
        <v>3</v>
      </c>
      <c r="F14" s="221">
        <f t="shared" si="1"/>
        <v>34.566194262011756</v>
      </c>
      <c r="G14" s="219">
        <v>2</v>
      </c>
      <c r="H14" s="221">
        <f t="shared" si="2"/>
        <v>23.044129508007835</v>
      </c>
      <c r="I14" s="253">
        <v>1</v>
      </c>
      <c r="J14" s="221">
        <f t="shared" si="3"/>
        <v>11.522064754003917</v>
      </c>
      <c r="K14" s="253">
        <v>3</v>
      </c>
      <c r="L14" s="221">
        <f t="shared" si="4"/>
        <v>34.566194262011756</v>
      </c>
      <c r="M14" s="253">
        <v>10</v>
      </c>
      <c r="N14" s="221">
        <f t="shared" si="5"/>
        <v>115.22064754003918</v>
      </c>
      <c r="O14" s="254"/>
      <c r="P14" s="221">
        <f t="shared" si="6"/>
        <v>0</v>
      </c>
      <c r="Q14" s="253">
        <v>2</v>
      </c>
      <c r="R14" s="221">
        <f t="shared" si="7"/>
        <v>23.044129508007835</v>
      </c>
      <c r="S14" s="253">
        <v>1</v>
      </c>
      <c r="T14" s="221">
        <f t="shared" si="8"/>
        <v>11.522064754003917</v>
      </c>
      <c r="U14" s="255">
        <f t="shared" si="0"/>
        <v>2</v>
      </c>
      <c r="V14" s="221">
        <f t="shared" si="9"/>
        <v>23.044129508007835</v>
      </c>
    </row>
    <row r="15" spans="1:22" ht="15.75">
      <c r="A15" s="222" t="s">
        <v>154</v>
      </c>
      <c r="B15" s="252">
        <v>5262</v>
      </c>
      <c r="C15" s="154">
        <v>14</v>
      </c>
      <c r="D15" s="221">
        <f t="shared" si="1"/>
        <v>266.05853287723301</v>
      </c>
      <c r="E15" s="253">
        <v>2</v>
      </c>
      <c r="F15" s="221">
        <f t="shared" si="1"/>
        <v>38.00836183960471</v>
      </c>
      <c r="G15" s="219"/>
      <c r="H15" s="221">
        <f t="shared" si="2"/>
        <v>0</v>
      </c>
      <c r="I15" s="253">
        <v>1</v>
      </c>
      <c r="J15" s="221">
        <f t="shared" si="3"/>
        <v>19.004180919802355</v>
      </c>
      <c r="K15" s="253">
        <v>1</v>
      </c>
      <c r="L15" s="221">
        <f t="shared" si="4"/>
        <v>19.004180919802355</v>
      </c>
      <c r="M15" s="253">
        <v>6</v>
      </c>
      <c r="N15" s="221">
        <f t="shared" si="5"/>
        <v>114.02508551881414</v>
      </c>
      <c r="O15" s="254">
        <v>1</v>
      </c>
      <c r="P15" s="221">
        <f t="shared" si="6"/>
        <v>19.004180919802355</v>
      </c>
      <c r="Q15" s="253">
        <v>2</v>
      </c>
      <c r="R15" s="221">
        <f t="shared" si="7"/>
        <v>38.00836183960471</v>
      </c>
      <c r="S15" s="253"/>
      <c r="T15" s="221">
        <f t="shared" si="8"/>
        <v>0</v>
      </c>
      <c r="U15" s="255">
        <f t="shared" si="0"/>
        <v>1</v>
      </c>
      <c r="V15" s="221">
        <f t="shared" si="9"/>
        <v>19.004180919802355</v>
      </c>
    </row>
    <row r="16" spans="1:22" ht="15.75">
      <c r="A16" s="224" t="s">
        <v>155</v>
      </c>
      <c r="B16" s="256">
        <v>80038</v>
      </c>
      <c r="C16" s="107">
        <f t="shared" ref="C16" si="10">SUM(C6:C15)</f>
        <v>197</v>
      </c>
      <c r="D16" s="221">
        <f t="shared" si="1"/>
        <v>246.13308678377771</v>
      </c>
      <c r="E16" s="225">
        <f>SUM(E6:E15)</f>
        <v>25</v>
      </c>
      <c r="F16" s="221">
        <f t="shared" si="1"/>
        <v>31.235163297433719</v>
      </c>
      <c r="G16" s="225">
        <f>SUM(G6:G15)</f>
        <v>17</v>
      </c>
      <c r="H16" s="221">
        <f t="shared" si="2"/>
        <v>21.239911042254928</v>
      </c>
      <c r="I16" s="225">
        <f>SUM(I6:I15)</f>
        <v>12</v>
      </c>
      <c r="J16" s="221">
        <f t="shared" si="3"/>
        <v>14.992878382768184</v>
      </c>
      <c r="K16" s="225">
        <f>SUM(K6:K15)</f>
        <v>27</v>
      </c>
      <c r="L16" s="221">
        <f t="shared" si="4"/>
        <v>33.733976361228414</v>
      </c>
      <c r="M16" s="225">
        <f>SUM(M6:M15)</f>
        <v>64</v>
      </c>
      <c r="N16" s="221">
        <f t="shared" si="5"/>
        <v>79.962018041430326</v>
      </c>
      <c r="O16" s="225">
        <f>SUM(O6:O15)</f>
        <v>5</v>
      </c>
      <c r="P16" s="221">
        <f t="shared" si="6"/>
        <v>6.2470326594867434</v>
      </c>
      <c r="Q16" s="225">
        <f>SUM(Q6:Q15)</f>
        <v>29</v>
      </c>
      <c r="R16" s="221">
        <f t="shared" si="7"/>
        <v>36.232789425023114</v>
      </c>
      <c r="S16" s="225">
        <f>SUM(S6:S15)</f>
        <v>15</v>
      </c>
      <c r="T16" s="221">
        <f t="shared" si="8"/>
        <v>18.741097978460232</v>
      </c>
      <c r="U16" s="257">
        <f t="shared" si="0"/>
        <v>35</v>
      </c>
      <c r="V16" s="221">
        <f t="shared" si="9"/>
        <v>43.729228616407205</v>
      </c>
    </row>
    <row r="17" spans="1:22" ht="15.75">
      <c r="A17" s="226" t="s">
        <v>167</v>
      </c>
      <c r="B17" s="258">
        <v>37444</v>
      </c>
      <c r="C17" s="154">
        <v>41</v>
      </c>
      <c r="D17" s="221">
        <f t="shared" si="1"/>
        <v>109.49684862728341</v>
      </c>
      <c r="E17" s="253">
        <v>11</v>
      </c>
      <c r="F17" s="221">
        <f t="shared" si="1"/>
        <v>29.377203290246769</v>
      </c>
      <c r="G17" s="259">
        <v>9</v>
      </c>
      <c r="H17" s="221">
        <f t="shared" si="2"/>
        <v>24.035893601110992</v>
      </c>
      <c r="I17" s="253">
        <v>3</v>
      </c>
      <c r="J17" s="221">
        <f t="shared" si="3"/>
        <v>8.0119645337036633</v>
      </c>
      <c r="K17" s="253">
        <v>4</v>
      </c>
      <c r="L17" s="221">
        <f t="shared" si="4"/>
        <v>10.682619378271552</v>
      </c>
      <c r="M17" s="253">
        <v>8</v>
      </c>
      <c r="N17" s="221">
        <f t="shared" si="5"/>
        <v>21.365238756543103</v>
      </c>
      <c r="O17" s="254">
        <v>1</v>
      </c>
      <c r="P17" s="221">
        <f t="shared" si="6"/>
        <v>2.6706548445678879</v>
      </c>
      <c r="Q17" s="253">
        <v>9</v>
      </c>
      <c r="R17" s="221">
        <f t="shared" si="7"/>
        <v>24.035893601110992</v>
      </c>
      <c r="S17" s="253">
        <v>3</v>
      </c>
      <c r="T17" s="221">
        <f t="shared" si="8"/>
        <v>8.0119645337036633</v>
      </c>
      <c r="U17" s="255">
        <f t="shared" si="0"/>
        <v>5</v>
      </c>
      <c r="V17" s="221">
        <f t="shared" si="9"/>
        <v>13.35327422283944</v>
      </c>
    </row>
    <row r="18" spans="1:22" ht="25.5" customHeight="1">
      <c r="A18" s="260" t="s">
        <v>168</v>
      </c>
      <c r="B18" s="261">
        <v>117482</v>
      </c>
      <c r="C18" s="330">
        <v>238</v>
      </c>
      <c r="D18" s="221">
        <f t="shared" si="1"/>
        <v>202.58422566861307</v>
      </c>
      <c r="E18" s="262">
        <f>E16+E17</f>
        <v>36</v>
      </c>
      <c r="F18" s="221">
        <f t="shared" si="1"/>
        <v>30.642992117941471</v>
      </c>
      <c r="G18" s="262">
        <f>G16+G17</f>
        <v>26</v>
      </c>
      <c r="H18" s="221">
        <f t="shared" si="2"/>
        <v>22.131049862957731</v>
      </c>
      <c r="I18" s="262">
        <f>I16+I17</f>
        <v>15</v>
      </c>
      <c r="J18" s="221">
        <f t="shared" si="3"/>
        <v>12.767913382475614</v>
      </c>
      <c r="K18" s="262">
        <f>K16+K17</f>
        <v>31</v>
      </c>
      <c r="L18" s="221">
        <f t="shared" si="4"/>
        <v>26.387020990449599</v>
      </c>
      <c r="M18" s="262">
        <f>M16+M17</f>
        <v>72</v>
      </c>
      <c r="N18" s="221">
        <f t="shared" si="5"/>
        <v>61.285984235882943</v>
      </c>
      <c r="O18" s="263">
        <f>O16+O17</f>
        <v>6</v>
      </c>
      <c r="P18" s="221">
        <f t="shared" si="6"/>
        <v>5.1071653529902452</v>
      </c>
      <c r="Q18" s="262">
        <f>Q16+Q17</f>
        <v>38</v>
      </c>
      <c r="R18" s="221">
        <f t="shared" si="7"/>
        <v>32.345380568938218</v>
      </c>
      <c r="S18" s="262">
        <f>S16+S17</f>
        <v>18</v>
      </c>
      <c r="T18" s="221">
        <f t="shared" si="8"/>
        <v>15.321496058970736</v>
      </c>
      <c r="U18" s="257">
        <f t="shared" si="0"/>
        <v>40</v>
      </c>
      <c r="V18" s="221">
        <f t="shared" si="9"/>
        <v>34.047769019934968</v>
      </c>
    </row>
    <row r="19" spans="1:22" ht="31.5" customHeight="1">
      <c r="A19" s="513" t="s">
        <v>158</v>
      </c>
      <c r="B19" s="513"/>
      <c r="C19" s="514">
        <v>1</v>
      </c>
      <c r="D19" s="514"/>
      <c r="E19" s="506">
        <f>E18/$C18</f>
        <v>0.15126050420168066</v>
      </c>
      <c r="F19" s="506"/>
      <c r="G19" s="506">
        <f>G18/$C18</f>
        <v>0.1092436974789916</v>
      </c>
      <c r="H19" s="506"/>
      <c r="I19" s="506">
        <f>I18/$C18</f>
        <v>6.3025210084033612E-2</v>
      </c>
      <c r="J19" s="506"/>
      <c r="K19" s="506">
        <f>K18/$C18</f>
        <v>0.13025210084033614</v>
      </c>
      <c r="L19" s="506"/>
      <c r="M19" s="506">
        <f>M18/$C18</f>
        <v>0.30252100840336132</v>
      </c>
      <c r="N19" s="506"/>
      <c r="O19" s="506">
        <f>O18/$C18</f>
        <v>2.5210084033613446E-2</v>
      </c>
      <c r="P19" s="506"/>
      <c r="Q19" s="506">
        <f>Q18/$C18</f>
        <v>0.15966386554621848</v>
      </c>
      <c r="R19" s="506"/>
      <c r="S19" s="264">
        <f>S18/Q18</f>
        <v>0.47368421052631576</v>
      </c>
      <c r="T19" s="265" t="s">
        <v>169</v>
      </c>
      <c r="U19" s="506">
        <f>U18/$C18</f>
        <v>0.16806722689075632</v>
      </c>
      <c r="V19" s="506"/>
    </row>
    <row r="20" spans="1:22" ht="30" customHeight="1">
      <c r="A20" s="266" t="s">
        <v>170</v>
      </c>
      <c r="B20" s="267">
        <v>118115</v>
      </c>
      <c r="C20" s="268">
        <v>331</v>
      </c>
      <c r="D20" s="242">
        <v>280.23536384032514</v>
      </c>
      <c r="E20" s="268">
        <v>49</v>
      </c>
      <c r="F20" s="242">
        <v>41.484993438597975</v>
      </c>
      <c r="G20" s="269">
        <v>43</v>
      </c>
      <c r="H20" s="242">
        <v>36.405198323667612</v>
      </c>
      <c r="I20" s="268">
        <v>22</v>
      </c>
      <c r="J20" s="242">
        <v>18.625915421411335</v>
      </c>
      <c r="K20" s="268">
        <v>31</v>
      </c>
      <c r="L20" s="242">
        <v>26.245608093806883</v>
      </c>
      <c r="M20" s="268">
        <v>101</v>
      </c>
      <c r="N20" s="242">
        <v>85.509884434661132</v>
      </c>
      <c r="O20" s="270">
        <v>15</v>
      </c>
      <c r="P20" s="242">
        <v>12.699487787325911</v>
      </c>
      <c r="Q20" s="268">
        <v>68</v>
      </c>
      <c r="R20" s="242">
        <v>57.571011302544129</v>
      </c>
      <c r="S20" s="268">
        <v>35</v>
      </c>
      <c r="T20" s="242">
        <v>29.632138170427126</v>
      </c>
      <c r="U20" s="255">
        <v>45</v>
      </c>
      <c r="V20" s="242">
        <v>38.098463361977736</v>
      </c>
    </row>
    <row r="21" spans="1:22" ht="33" customHeight="1">
      <c r="A21" s="507" t="s">
        <v>191</v>
      </c>
      <c r="B21" s="507"/>
      <c r="C21" s="271">
        <f>C18-C20</f>
        <v>-93</v>
      </c>
      <c r="D21" s="272">
        <f>D18/D20-100%</f>
        <v>-0.27709257356953987</v>
      </c>
      <c r="E21" s="271">
        <f>E18-E20</f>
        <v>-13</v>
      </c>
      <c r="F21" s="272">
        <f>F18/F20-100%</f>
        <v>-0.2613475481610904</v>
      </c>
      <c r="G21" s="271">
        <f>G18-G20</f>
        <v>-17</v>
      </c>
      <c r="H21" s="272">
        <f>H18/H20-100%</f>
        <v>-0.39209094079924367</v>
      </c>
      <c r="I21" s="271">
        <f>I18-I20</f>
        <v>-7</v>
      </c>
      <c r="J21" s="272">
        <f>J18/J20-100%</f>
        <v>-0.31450814128586035</v>
      </c>
      <c r="K21" s="271">
        <f>K18-K20</f>
        <v>0</v>
      </c>
      <c r="L21" s="272">
        <f>L18/L20-100%</f>
        <v>5.388059447404725E-3</v>
      </c>
      <c r="M21" s="271">
        <f>M18-M20</f>
        <v>-29</v>
      </c>
      <c r="N21" s="272">
        <f>N18/N20-100%</f>
        <v>-0.28328771999788971</v>
      </c>
      <c r="O21" s="271">
        <f>O18-O20</f>
        <v>-9</v>
      </c>
      <c r="P21" s="272">
        <f>P18/P20-100%</f>
        <v>-0.59784477622103815</v>
      </c>
      <c r="Q21" s="271">
        <f>Q18-Q20</f>
        <v>-30</v>
      </c>
      <c r="R21" s="272">
        <f>R18/R20-100%</f>
        <v>-0.43816549619115619</v>
      </c>
      <c r="S21" s="271">
        <f>S18-S20</f>
        <v>-17</v>
      </c>
      <c r="T21" s="272">
        <f>T18/T20-100%</f>
        <v>-0.48294328371276329</v>
      </c>
      <c r="U21" s="271">
        <f>U18-U20</f>
        <v>-5</v>
      </c>
      <c r="V21" s="272">
        <f>V18/V20-100%</f>
        <v>-0.10632172493564029</v>
      </c>
    </row>
    <row r="22" spans="1:22" ht="14.25">
      <c r="A22" s="511" t="s">
        <v>173</v>
      </c>
      <c r="B22" s="512"/>
      <c r="C22" s="268">
        <v>366</v>
      </c>
      <c r="D22" s="242">
        <v>305.89999999999998</v>
      </c>
      <c r="E22" s="268">
        <v>49</v>
      </c>
      <c r="F22" s="242">
        <v>40.951067652835235</v>
      </c>
      <c r="G22" s="268">
        <v>43</v>
      </c>
      <c r="H22" s="242">
        <v>35.936651205549289</v>
      </c>
      <c r="I22" s="268">
        <v>26</v>
      </c>
      <c r="J22" s="242">
        <v>21.729137938239106</v>
      </c>
      <c r="K22" s="268">
        <v>47</v>
      </c>
      <c r="L22" s="242">
        <v>39.299999999999997</v>
      </c>
      <c r="M22" s="268">
        <v>95</v>
      </c>
      <c r="N22" s="305">
        <v>79.400000000000006</v>
      </c>
      <c r="O22" s="306">
        <v>11</v>
      </c>
      <c r="P22" s="305">
        <v>9.1930968200242358</v>
      </c>
      <c r="Q22" s="253">
        <v>71</v>
      </c>
      <c r="R22" s="305">
        <v>59.33726129288371</v>
      </c>
      <c r="S22" s="253">
        <v>33</v>
      </c>
      <c r="T22" s="305">
        <v>27.579290460072709</v>
      </c>
      <c r="U22" s="253">
        <v>75</v>
      </c>
      <c r="V22" s="305">
        <v>62.7</v>
      </c>
    </row>
    <row r="23" spans="1:22" ht="15.75">
      <c r="A23" s="508" t="s">
        <v>171</v>
      </c>
      <c r="B23" s="508"/>
      <c r="C23" s="307">
        <v>362</v>
      </c>
      <c r="D23" s="273">
        <v>300.5</v>
      </c>
      <c r="E23" s="308">
        <v>52</v>
      </c>
      <c r="F23" s="274">
        <v>43.2</v>
      </c>
      <c r="G23" s="308">
        <v>46</v>
      </c>
      <c r="H23" s="253">
        <v>38.200000000000003</v>
      </c>
      <c r="I23" s="308">
        <v>10</v>
      </c>
      <c r="J23" s="309">
        <v>8.3000000000000007</v>
      </c>
      <c r="K23" s="308">
        <v>50</v>
      </c>
      <c r="L23" s="309">
        <v>41.5</v>
      </c>
      <c r="M23" s="308">
        <v>119</v>
      </c>
      <c r="N23" s="274">
        <v>98.8</v>
      </c>
      <c r="O23" s="308">
        <v>7</v>
      </c>
      <c r="P23" s="309">
        <v>5.8</v>
      </c>
      <c r="Q23" s="308">
        <v>66</v>
      </c>
      <c r="R23" s="309">
        <v>54.8</v>
      </c>
      <c r="S23" s="308">
        <v>47</v>
      </c>
      <c r="T23" s="274">
        <v>39</v>
      </c>
      <c r="U23" s="308">
        <v>61</v>
      </c>
      <c r="V23" s="309">
        <v>50.6</v>
      </c>
    </row>
    <row r="24" spans="1:22" ht="15.75">
      <c r="A24" s="509" t="s">
        <v>172</v>
      </c>
      <c r="B24" s="510"/>
      <c r="C24" s="310"/>
      <c r="D24" s="242">
        <v>348.5</v>
      </c>
      <c r="E24" s="311"/>
      <c r="F24" s="242">
        <v>63.1</v>
      </c>
      <c r="G24" s="311"/>
      <c r="H24" s="242">
        <v>59.547601373673402</v>
      </c>
      <c r="I24" s="311"/>
      <c r="J24" s="242">
        <v>13.051529068202401</v>
      </c>
      <c r="K24" s="311"/>
      <c r="L24" s="242">
        <v>39.154587204607203</v>
      </c>
      <c r="M24" s="311"/>
      <c r="N24" s="242">
        <v>97.6</v>
      </c>
      <c r="O24" s="242"/>
      <c r="P24" s="242"/>
      <c r="Q24" s="311"/>
      <c r="R24" s="242">
        <v>59.547601373673402</v>
      </c>
      <c r="S24" s="311"/>
      <c r="T24" s="242">
        <v>39.4</v>
      </c>
      <c r="U24" s="311"/>
      <c r="V24" s="242">
        <v>69.336248174825201</v>
      </c>
    </row>
    <row r="25" spans="1:22" ht="16.5" customHeight="1">
      <c r="A25" s="515" t="s">
        <v>187</v>
      </c>
      <c r="B25" s="515"/>
      <c r="C25" s="515"/>
      <c r="D25" s="275">
        <v>146.4</v>
      </c>
      <c r="E25" s="276"/>
      <c r="F25" s="275">
        <v>22.1</v>
      </c>
      <c r="G25" s="276"/>
      <c r="H25" s="276"/>
      <c r="I25" s="276"/>
      <c r="J25" s="276"/>
      <c r="K25" s="276"/>
      <c r="L25" s="276"/>
      <c r="M25" s="276"/>
      <c r="N25" s="275">
        <v>22.4</v>
      </c>
      <c r="O25" s="275"/>
      <c r="P25" s="275"/>
      <c r="Q25" s="276"/>
      <c r="R25" s="276"/>
      <c r="S25" s="276"/>
      <c r="T25" s="275">
        <v>13.1</v>
      </c>
      <c r="U25" s="276"/>
      <c r="V25" s="276"/>
    </row>
    <row r="26" spans="1:22" ht="14.25" customHeight="1">
      <c r="A26" s="516" t="s">
        <v>188</v>
      </c>
      <c r="B26" s="516"/>
      <c r="C26" s="516"/>
      <c r="D26" s="301">
        <v>191.7</v>
      </c>
      <c r="E26" s="302"/>
      <c r="F26" s="303">
        <v>24.7</v>
      </c>
      <c r="G26" s="302"/>
      <c r="H26" s="302"/>
      <c r="I26" s="302"/>
      <c r="J26" s="302"/>
      <c r="K26" s="302"/>
      <c r="L26" s="302"/>
      <c r="M26" s="302"/>
      <c r="N26" s="301">
        <v>37.799999999999997</v>
      </c>
      <c r="O26" s="301"/>
      <c r="P26" s="301"/>
      <c r="Q26" s="302"/>
      <c r="R26" s="302"/>
      <c r="S26" s="302"/>
      <c r="T26" s="303">
        <v>17</v>
      </c>
      <c r="U26" s="302"/>
      <c r="V26" s="302"/>
    </row>
    <row r="27" spans="1:22" ht="26.25" customHeight="1">
      <c r="A27" s="517" t="s">
        <v>211</v>
      </c>
      <c r="B27" s="517"/>
      <c r="C27" s="408"/>
      <c r="D27" s="304">
        <f>D18/D25-100%</f>
        <v>0.38377203325555365</v>
      </c>
      <c r="E27" s="499">
        <f>F18/F25-100%</f>
        <v>0.38656072931861862</v>
      </c>
      <c r="F27" s="500"/>
      <c r="G27" s="499"/>
      <c r="H27" s="500"/>
      <c r="I27" s="499"/>
      <c r="J27" s="500"/>
      <c r="K27" s="499"/>
      <c r="L27" s="500"/>
      <c r="M27" s="499" t="s">
        <v>190</v>
      </c>
      <c r="N27" s="500"/>
      <c r="O27" s="499"/>
      <c r="P27" s="500"/>
      <c r="Q27" s="499"/>
      <c r="R27" s="500"/>
      <c r="S27" s="499">
        <f>T18/T25-100%</f>
        <v>0.16957985182982727</v>
      </c>
      <c r="T27" s="500"/>
      <c r="U27" s="499"/>
      <c r="V27" s="500"/>
    </row>
  </sheetData>
  <mergeCells count="58">
    <mergeCell ref="O27:P27"/>
    <mergeCell ref="Q27:R27"/>
    <mergeCell ref="S27:T27"/>
    <mergeCell ref="U27:V27"/>
    <mergeCell ref="A25:C25"/>
    <mergeCell ref="A26:C26"/>
    <mergeCell ref="A27:C27"/>
    <mergeCell ref="M27:N27"/>
    <mergeCell ref="E27:F27"/>
    <mergeCell ref="G27:H27"/>
    <mergeCell ref="I27:J27"/>
    <mergeCell ref="K27:L27"/>
    <mergeCell ref="A23:B23"/>
    <mergeCell ref="A24:B24"/>
    <mergeCell ref="M19:N19"/>
    <mergeCell ref="A22:B22"/>
    <mergeCell ref="A19:B19"/>
    <mergeCell ref="C19:D19"/>
    <mergeCell ref="E19:F19"/>
    <mergeCell ref="G19:H19"/>
    <mergeCell ref="U4:U5"/>
    <mergeCell ref="O19:P19"/>
    <mergeCell ref="Q19:R19"/>
    <mergeCell ref="U19:V19"/>
    <mergeCell ref="A21:B21"/>
    <mergeCell ref="I19:J19"/>
    <mergeCell ref="K19:L19"/>
    <mergeCell ref="U3:V3"/>
    <mergeCell ref="C4:C5"/>
    <mergeCell ref="D4:D5"/>
    <mergeCell ref="E4:E5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A1:T1"/>
    <mergeCell ref="A2:S2"/>
    <mergeCell ref="A3:A5"/>
    <mergeCell ref="B3:B4"/>
    <mergeCell ref="C3:D3"/>
    <mergeCell ref="E3:F3"/>
    <mergeCell ref="G3:H3"/>
    <mergeCell ref="I3:J3"/>
    <mergeCell ref="K3:L3"/>
    <mergeCell ref="M3:N3"/>
    <mergeCell ref="O3:P3"/>
    <mergeCell ref="Q3:T3"/>
    <mergeCell ref="Q4:Q5"/>
    <mergeCell ref="R4:R5"/>
    <mergeCell ref="S4:T4"/>
  </mergeCells>
  <dataValidations count="1">
    <dataValidation allowBlank="1" showErrorMessage="1" sqref="B17"/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Демография-16</vt:lpstr>
      <vt:lpstr>класс. болез.</vt:lpstr>
      <vt:lpstr>класс.бол.(2)</vt:lpstr>
      <vt:lpstr>кл.бол-трудосп</vt:lpstr>
      <vt:lpstr>кл бол-трудосп(1)</vt:lpstr>
      <vt:lpstr>внеш прич</vt:lpstr>
      <vt:lpstr>внеш прич (трудоспос)</vt:lpstr>
      <vt:lpstr>'Демография-16'!Область_печати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2017-05-17T05:58:08Z</cp:lastPrinted>
  <dcterms:created xsi:type="dcterms:W3CDTF">2017-01-23T02:56:52Z</dcterms:created>
  <dcterms:modified xsi:type="dcterms:W3CDTF">2017-05-17T07:19:44Z</dcterms:modified>
</cp:coreProperties>
</file>