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108" windowWidth="19500" windowHeight="8472" firstSheet="2" activeTab="6"/>
  </bookViews>
  <sheets>
    <sheet name="Демография 10м-20" sheetId="1" r:id="rId1"/>
    <sheet name="по класс бол" sheetId="4" r:id="rId2"/>
    <sheet name="по класс бол-2" sheetId="5" r:id="rId3"/>
    <sheet name="по класс бол-труд. сп." sheetId="2" r:id="rId4"/>
    <sheet name="по класс бол. трудосп.-2" sheetId="3" r:id="rId5"/>
    <sheet name="от внешн причин" sheetId="7" r:id="rId6"/>
    <sheet name="от внеш прич -трудосп 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 10м-20'!$A$1:$AC$38</definedName>
  </definedNames>
  <calcPr calcId="145621"/>
</workbook>
</file>

<file path=xl/calcChain.xml><?xml version="1.0" encoding="utf-8"?>
<calcChain xmlns="http://schemas.openxmlformats.org/spreadsheetml/2006/main">
  <c r="U17" i="7" l="1"/>
  <c r="V17" i="7" s="1"/>
  <c r="T17" i="7"/>
  <c r="S17" i="7"/>
  <c r="Q17" i="7"/>
  <c r="R17" i="7" s="1"/>
  <c r="P17" i="7"/>
  <c r="O17" i="7"/>
  <c r="M17" i="7"/>
  <c r="N17" i="7" s="1"/>
  <c r="L17" i="7"/>
  <c r="K17" i="7"/>
  <c r="I17" i="7"/>
  <c r="J17" i="7" s="1"/>
  <c r="H17" i="7"/>
  <c r="G17" i="7"/>
  <c r="E17" i="7"/>
  <c r="F17" i="7" s="1"/>
  <c r="D17" i="7"/>
  <c r="C17" i="7"/>
  <c r="U15" i="7"/>
  <c r="V15" i="7" s="1"/>
  <c r="S15" i="7"/>
  <c r="T15" i="7" s="1"/>
  <c r="Q15" i="7"/>
  <c r="R15" i="7" s="1"/>
  <c r="P15" i="7"/>
  <c r="O15" i="7"/>
  <c r="M15" i="7"/>
  <c r="N15" i="7" s="1"/>
  <c r="L15" i="7"/>
  <c r="K15" i="7"/>
  <c r="I15" i="7"/>
  <c r="J15" i="7" s="1"/>
  <c r="G15" i="7"/>
  <c r="H15" i="7" s="1"/>
  <c r="E15" i="7"/>
  <c r="F15" i="7" s="1"/>
  <c r="C15" i="7"/>
  <c r="D15" i="7" s="1"/>
  <c r="U14" i="7"/>
  <c r="V14" i="7" s="1"/>
  <c r="T14" i="7"/>
  <c r="S14" i="7"/>
  <c r="Q14" i="7"/>
  <c r="R14" i="7" s="1"/>
  <c r="P14" i="7"/>
  <c r="O14" i="7"/>
  <c r="M14" i="7"/>
  <c r="N14" i="7" s="1"/>
  <c r="K14" i="7"/>
  <c r="L14" i="7" s="1"/>
  <c r="I14" i="7"/>
  <c r="J14" i="7" s="1"/>
  <c r="G14" i="7"/>
  <c r="H14" i="7" s="1"/>
  <c r="E14" i="7"/>
  <c r="F14" i="7" s="1"/>
  <c r="D14" i="7"/>
  <c r="C14" i="7"/>
  <c r="U13" i="7"/>
  <c r="V13" i="7" s="1"/>
  <c r="T13" i="7"/>
  <c r="S13" i="7"/>
  <c r="Q13" i="7"/>
  <c r="R13" i="7" s="1"/>
  <c r="O13" i="7"/>
  <c r="P13" i="7" s="1"/>
  <c r="M13" i="7"/>
  <c r="N13" i="7" s="1"/>
  <c r="K13" i="7"/>
  <c r="L13" i="7" s="1"/>
  <c r="I13" i="7"/>
  <c r="J13" i="7" s="1"/>
  <c r="H13" i="7"/>
  <c r="G13" i="7"/>
  <c r="E13" i="7"/>
  <c r="F13" i="7" s="1"/>
  <c r="D13" i="7"/>
  <c r="C13" i="7"/>
  <c r="U12" i="7"/>
  <c r="V12" i="7" s="1"/>
  <c r="S12" i="7"/>
  <c r="T12" i="7" s="1"/>
  <c r="Q12" i="7"/>
  <c r="R12" i="7" s="1"/>
  <c r="O12" i="7"/>
  <c r="P12" i="7" s="1"/>
  <c r="M12" i="7"/>
  <c r="N12" i="7" s="1"/>
  <c r="L12" i="7"/>
  <c r="K12" i="7"/>
  <c r="I12" i="7"/>
  <c r="J12" i="7" s="1"/>
  <c r="H12" i="7"/>
  <c r="G12" i="7"/>
  <c r="E12" i="7"/>
  <c r="F12" i="7" s="1"/>
  <c r="C12" i="7"/>
  <c r="D12" i="7" s="1"/>
  <c r="U11" i="7"/>
  <c r="V11" i="7" s="1"/>
  <c r="S11" i="7"/>
  <c r="T11" i="7" s="1"/>
  <c r="Q11" i="7"/>
  <c r="R11" i="7" s="1"/>
  <c r="P11" i="7"/>
  <c r="O11" i="7"/>
  <c r="M11" i="7"/>
  <c r="N11" i="7" s="1"/>
  <c r="L11" i="7"/>
  <c r="K11" i="7"/>
  <c r="I11" i="7"/>
  <c r="J11" i="7" s="1"/>
  <c r="G11" i="7"/>
  <c r="H11" i="7" s="1"/>
  <c r="E11" i="7"/>
  <c r="F11" i="7" s="1"/>
  <c r="C11" i="7"/>
  <c r="D11" i="7" s="1"/>
  <c r="U10" i="7"/>
  <c r="V10" i="7" s="1"/>
  <c r="T10" i="7"/>
  <c r="S10" i="7"/>
  <c r="Q10" i="7"/>
  <c r="R10" i="7" s="1"/>
  <c r="P10" i="7"/>
  <c r="O10" i="7"/>
  <c r="M10" i="7"/>
  <c r="N10" i="7" s="1"/>
  <c r="K10" i="7"/>
  <c r="L10" i="7" s="1"/>
  <c r="I10" i="7"/>
  <c r="J10" i="7" s="1"/>
  <c r="G10" i="7"/>
  <c r="H10" i="7" s="1"/>
  <c r="E10" i="7"/>
  <c r="F10" i="7" s="1"/>
  <c r="D10" i="7"/>
  <c r="C10" i="7"/>
  <c r="U9" i="7"/>
  <c r="V9" i="7" s="1"/>
  <c r="T9" i="7"/>
  <c r="S9" i="7"/>
  <c r="Q9" i="7"/>
  <c r="R9" i="7" s="1"/>
  <c r="O9" i="7"/>
  <c r="P9" i="7" s="1"/>
  <c r="M9" i="7"/>
  <c r="N9" i="7" s="1"/>
  <c r="K9" i="7"/>
  <c r="L9" i="7" s="1"/>
  <c r="I9" i="7"/>
  <c r="J9" i="7" s="1"/>
  <c r="H9" i="7"/>
  <c r="G9" i="7"/>
  <c r="E9" i="7"/>
  <c r="F9" i="7" s="1"/>
  <c r="D9" i="7"/>
  <c r="C9" i="7"/>
  <c r="U8" i="7"/>
  <c r="V8" i="7" s="1"/>
  <c r="S8" i="7"/>
  <c r="T8" i="7" s="1"/>
  <c r="Q8" i="7"/>
  <c r="R8" i="7" s="1"/>
  <c r="O8" i="7"/>
  <c r="P8" i="7" s="1"/>
  <c r="M8" i="7"/>
  <c r="N8" i="7" s="1"/>
  <c r="L8" i="7"/>
  <c r="K8" i="7"/>
  <c r="I8" i="7"/>
  <c r="J8" i="7" s="1"/>
  <c r="H8" i="7"/>
  <c r="G8" i="7"/>
  <c r="E8" i="7"/>
  <c r="F8" i="7" s="1"/>
  <c r="C8" i="7"/>
  <c r="D8" i="7" s="1"/>
  <c r="U7" i="7"/>
  <c r="V7" i="7" s="1"/>
  <c r="S7" i="7"/>
  <c r="T7" i="7" s="1"/>
  <c r="Q7" i="7"/>
  <c r="R7" i="7" s="1"/>
  <c r="P7" i="7"/>
  <c r="O7" i="7"/>
  <c r="M7" i="7"/>
  <c r="N7" i="7" s="1"/>
  <c r="L7" i="7"/>
  <c r="K7" i="7"/>
  <c r="I7" i="7"/>
  <c r="J7" i="7" s="1"/>
  <c r="G7" i="7"/>
  <c r="H7" i="7" s="1"/>
  <c r="E7" i="7"/>
  <c r="F7" i="7" s="1"/>
  <c r="C7" i="7"/>
  <c r="D7" i="7" s="1"/>
  <c r="U6" i="7"/>
  <c r="V6" i="7" s="1"/>
  <c r="T6" i="7"/>
  <c r="S6" i="7"/>
  <c r="Q6" i="7"/>
  <c r="R6" i="7" s="1"/>
  <c r="P6" i="7"/>
  <c r="O6" i="7"/>
  <c r="O16" i="7" s="1"/>
  <c r="M6" i="7"/>
  <c r="N6" i="7" s="1"/>
  <c r="K6" i="7"/>
  <c r="K16" i="7" s="1"/>
  <c r="I6" i="7"/>
  <c r="J6" i="7" s="1"/>
  <c r="G6" i="7"/>
  <c r="G16" i="7" s="1"/>
  <c r="E6" i="7"/>
  <c r="F6" i="7" s="1"/>
  <c r="D6" i="7"/>
  <c r="C6" i="7"/>
  <c r="U22" i="6"/>
  <c r="S17" i="6"/>
  <c r="T17" i="6" s="1"/>
  <c r="Q17" i="6"/>
  <c r="R17" i="6" s="1"/>
  <c r="P17" i="6"/>
  <c r="O17" i="6"/>
  <c r="M17" i="6"/>
  <c r="N17" i="6" s="1"/>
  <c r="L17" i="6"/>
  <c r="K17" i="6"/>
  <c r="I17" i="6"/>
  <c r="J17" i="6" s="1"/>
  <c r="G17" i="6"/>
  <c r="H17" i="6" s="1"/>
  <c r="E17" i="6"/>
  <c r="F17" i="6" s="1"/>
  <c r="C17" i="6"/>
  <c r="T15" i="6"/>
  <c r="S15" i="6"/>
  <c r="Q15" i="6"/>
  <c r="R15" i="6" s="1"/>
  <c r="O15" i="6"/>
  <c r="P15" i="6" s="1"/>
  <c r="M15" i="6"/>
  <c r="N15" i="6" s="1"/>
  <c r="K15" i="6"/>
  <c r="L15" i="6" s="1"/>
  <c r="I15" i="6"/>
  <c r="J15" i="6" s="1"/>
  <c r="H15" i="6"/>
  <c r="G15" i="6"/>
  <c r="E15" i="6"/>
  <c r="F15" i="6" s="1"/>
  <c r="D15" i="6"/>
  <c r="C15" i="6"/>
  <c r="S14" i="6"/>
  <c r="T14" i="6" s="1"/>
  <c r="Q14" i="6"/>
  <c r="R14" i="6" s="1"/>
  <c r="O14" i="6"/>
  <c r="P14" i="6" s="1"/>
  <c r="M14" i="6"/>
  <c r="N14" i="6" s="1"/>
  <c r="L14" i="6"/>
  <c r="K14" i="6"/>
  <c r="I14" i="6"/>
  <c r="J14" i="6" s="1"/>
  <c r="H14" i="6"/>
  <c r="G14" i="6"/>
  <c r="E14" i="6"/>
  <c r="F14" i="6" s="1"/>
  <c r="C14" i="6"/>
  <c r="U14" i="6" s="1"/>
  <c r="V14" i="6" s="1"/>
  <c r="S13" i="6"/>
  <c r="T13" i="6" s="1"/>
  <c r="Q13" i="6"/>
  <c r="R13" i="6" s="1"/>
  <c r="P13" i="6"/>
  <c r="O13" i="6"/>
  <c r="M13" i="6"/>
  <c r="N13" i="6" s="1"/>
  <c r="L13" i="6"/>
  <c r="K13" i="6"/>
  <c r="I13" i="6"/>
  <c r="J13" i="6" s="1"/>
  <c r="G13" i="6"/>
  <c r="H13" i="6" s="1"/>
  <c r="E13" i="6"/>
  <c r="F13" i="6" s="1"/>
  <c r="C13" i="6"/>
  <c r="U13" i="6" s="1"/>
  <c r="V13" i="6" s="1"/>
  <c r="T12" i="6"/>
  <c r="S12" i="6"/>
  <c r="Q12" i="6"/>
  <c r="R12" i="6" s="1"/>
  <c r="P12" i="6"/>
  <c r="O12" i="6"/>
  <c r="M12" i="6"/>
  <c r="N12" i="6" s="1"/>
  <c r="K12" i="6"/>
  <c r="L12" i="6" s="1"/>
  <c r="I12" i="6"/>
  <c r="J12" i="6" s="1"/>
  <c r="G12" i="6"/>
  <c r="H12" i="6" s="1"/>
  <c r="E12" i="6"/>
  <c r="F12" i="6" s="1"/>
  <c r="D12" i="6"/>
  <c r="C12" i="6"/>
  <c r="T11" i="6"/>
  <c r="S11" i="6"/>
  <c r="Q11" i="6"/>
  <c r="R11" i="6" s="1"/>
  <c r="O11" i="6"/>
  <c r="P11" i="6" s="1"/>
  <c r="M11" i="6"/>
  <c r="N11" i="6" s="1"/>
  <c r="K11" i="6"/>
  <c r="L11" i="6" s="1"/>
  <c r="I11" i="6"/>
  <c r="J11" i="6" s="1"/>
  <c r="H11" i="6"/>
  <c r="G11" i="6"/>
  <c r="E11" i="6"/>
  <c r="F11" i="6" s="1"/>
  <c r="D11" i="6"/>
  <c r="C11" i="6"/>
  <c r="S10" i="6"/>
  <c r="T10" i="6" s="1"/>
  <c r="Q10" i="6"/>
  <c r="R10" i="6" s="1"/>
  <c r="O10" i="6"/>
  <c r="P10" i="6" s="1"/>
  <c r="M10" i="6"/>
  <c r="N10" i="6" s="1"/>
  <c r="L10" i="6"/>
  <c r="K10" i="6"/>
  <c r="I10" i="6"/>
  <c r="J10" i="6" s="1"/>
  <c r="H10" i="6"/>
  <c r="G10" i="6"/>
  <c r="E10" i="6"/>
  <c r="F10" i="6" s="1"/>
  <c r="C10" i="6"/>
  <c r="U10" i="6" s="1"/>
  <c r="V10" i="6" s="1"/>
  <c r="S9" i="6"/>
  <c r="T9" i="6" s="1"/>
  <c r="Q9" i="6"/>
  <c r="R9" i="6" s="1"/>
  <c r="P9" i="6"/>
  <c r="O9" i="6"/>
  <c r="M9" i="6"/>
  <c r="N9" i="6" s="1"/>
  <c r="L9" i="6"/>
  <c r="K9" i="6"/>
  <c r="I9" i="6"/>
  <c r="J9" i="6" s="1"/>
  <c r="G9" i="6"/>
  <c r="H9" i="6" s="1"/>
  <c r="E9" i="6"/>
  <c r="F9" i="6" s="1"/>
  <c r="C9" i="6"/>
  <c r="U9" i="6" s="1"/>
  <c r="V9" i="6" s="1"/>
  <c r="T8" i="6"/>
  <c r="S8" i="6"/>
  <c r="Q8" i="6"/>
  <c r="R8" i="6" s="1"/>
  <c r="P8" i="6"/>
  <c r="O8" i="6"/>
  <c r="M8" i="6"/>
  <c r="N8" i="6" s="1"/>
  <c r="K8" i="6"/>
  <c r="L8" i="6" s="1"/>
  <c r="I8" i="6"/>
  <c r="J8" i="6" s="1"/>
  <c r="G8" i="6"/>
  <c r="H8" i="6" s="1"/>
  <c r="E8" i="6"/>
  <c r="F8" i="6" s="1"/>
  <c r="D8" i="6"/>
  <c r="C8" i="6"/>
  <c r="T7" i="6"/>
  <c r="S7" i="6"/>
  <c r="Q7" i="6"/>
  <c r="R7" i="6" s="1"/>
  <c r="O7" i="6"/>
  <c r="P7" i="6" s="1"/>
  <c r="M7" i="6"/>
  <c r="N7" i="6" s="1"/>
  <c r="K7" i="6"/>
  <c r="L7" i="6" s="1"/>
  <c r="I7" i="6"/>
  <c r="J7" i="6" s="1"/>
  <c r="H7" i="6"/>
  <c r="G7" i="6"/>
  <c r="E7" i="6"/>
  <c r="F7" i="6" s="1"/>
  <c r="D7" i="6"/>
  <c r="C7" i="6"/>
  <c r="U7" i="6" s="1"/>
  <c r="V7" i="6" s="1"/>
  <c r="S6" i="6"/>
  <c r="S16" i="6" s="1"/>
  <c r="Q6" i="6"/>
  <c r="R6" i="6" s="1"/>
  <c r="O6" i="6"/>
  <c r="O16" i="6" s="1"/>
  <c r="M6" i="6"/>
  <c r="N6" i="6" s="1"/>
  <c r="L6" i="6"/>
  <c r="K6" i="6"/>
  <c r="I6" i="6"/>
  <c r="J6" i="6" s="1"/>
  <c r="H6" i="6"/>
  <c r="G6" i="6"/>
  <c r="G16" i="6" s="1"/>
  <c r="E6" i="6"/>
  <c r="F6" i="6" s="1"/>
  <c r="C6" i="6"/>
  <c r="D6" i="6" s="1"/>
  <c r="G18" i="7" l="1"/>
  <c r="H16" i="7"/>
  <c r="O18" i="7"/>
  <c r="P16" i="7"/>
  <c r="K18" i="7"/>
  <c r="L16" i="7"/>
  <c r="C16" i="7"/>
  <c r="M16" i="7"/>
  <c r="L6" i="7"/>
  <c r="I16" i="7"/>
  <c r="H6" i="7"/>
  <c r="S16" i="7"/>
  <c r="E16" i="7"/>
  <c r="Q16" i="7"/>
  <c r="O18" i="6"/>
  <c r="P16" i="6"/>
  <c r="H16" i="6"/>
  <c r="G18" i="6"/>
  <c r="S18" i="6"/>
  <c r="T16" i="6"/>
  <c r="K16" i="6"/>
  <c r="T6" i="6"/>
  <c r="D10" i="6"/>
  <c r="U11" i="6"/>
  <c r="V11" i="6" s="1"/>
  <c r="D14" i="6"/>
  <c r="U15" i="6"/>
  <c r="V15" i="6" s="1"/>
  <c r="Q16" i="6"/>
  <c r="U17" i="6"/>
  <c r="V17" i="6" s="1"/>
  <c r="P6" i="6"/>
  <c r="U6" i="6"/>
  <c r="V6" i="6" s="1"/>
  <c r="D9" i="6"/>
  <c r="D13" i="6"/>
  <c r="C16" i="6"/>
  <c r="M16" i="6"/>
  <c r="D17" i="6"/>
  <c r="U8" i="6"/>
  <c r="V8" i="6" s="1"/>
  <c r="U12" i="6"/>
  <c r="V12" i="6" s="1"/>
  <c r="E16" i="6"/>
  <c r="I16" i="6"/>
  <c r="F16" i="7" l="1"/>
  <c r="E18" i="7"/>
  <c r="L18" i="7"/>
  <c r="L21" i="7" s="1"/>
  <c r="K21" i="7"/>
  <c r="G19" i="7"/>
  <c r="H18" i="7"/>
  <c r="H21" i="7" s="1"/>
  <c r="G21" i="7"/>
  <c r="S18" i="7"/>
  <c r="T16" i="7"/>
  <c r="N16" i="7"/>
  <c r="M18" i="7"/>
  <c r="C18" i="7"/>
  <c r="U16" i="7"/>
  <c r="D16" i="7"/>
  <c r="P18" i="7"/>
  <c r="P21" i="7" s="1"/>
  <c r="O21" i="7"/>
  <c r="R16" i="7"/>
  <c r="Q18" i="7"/>
  <c r="J16" i="7"/>
  <c r="I18" i="7"/>
  <c r="F16" i="6"/>
  <c r="E18" i="6"/>
  <c r="N16" i="6"/>
  <c r="M18" i="6"/>
  <c r="H18" i="6"/>
  <c r="H21" i="6" s="1"/>
  <c r="G21" i="6"/>
  <c r="C18" i="6"/>
  <c r="D16" i="6"/>
  <c r="U16" i="6"/>
  <c r="V16" i="6" s="1"/>
  <c r="K18" i="6"/>
  <c r="L16" i="6"/>
  <c r="J16" i="6"/>
  <c r="I18" i="6"/>
  <c r="R16" i="6"/>
  <c r="Q18" i="6"/>
  <c r="S21" i="6"/>
  <c r="T18" i="6"/>
  <c r="T21" i="6" s="1"/>
  <c r="O21" i="6"/>
  <c r="P18" i="6"/>
  <c r="P21" i="6" s="1"/>
  <c r="C21" i="7" l="1"/>
  <c r="D18" i="7"/>
  <c r="D21" i="7" s="1"/>
  <c r="S19" i="7"/>
  <c r="S21" i="7"/>
  <c r="T18" i="7"/>
  <c r="T21" i="7" s="1"/>
  <c r="Q21" i="7"/>
  <c r="R18" i="7"/>
  <c r="R21" i="7" s="1"/>
  <c r="Q19" i="7"/>
  <c r="M19" i="7"/>
  <c r="M21" i="7"/>
  <c r="N18" i="7"/>
  <c r="N21" i="7" s="1"/>
  <c r="K19" i="7"/>
  <c r="I21" i="7"/>
  <c r="J18" i="7"/>
  <c r="J21" i="7" s="1"/>
  <c r="I19" i="7"/>
  <c r="O19" i="7"/>
  <c r="V16" i="7"/>
  <c r="U18" i="7"/>
  <c r="E19" i="7"/>
  <c r="E21" i="7"/>
  <c r="F18" i="7"/>
  <c r="F21" i="7" s="1"/>
  <c r="R18" i="6"/>
  <c r="R21" i="6" s="1"/>
  <c r="Q21" i="6"/>
  <c r="Q19" i="6"/>
  <c r="U18" i="6"/>
  <c r="C21" i="6"/>
  <c r="D18" i="6"/>
  <c r="D21" i="6" s="1"/>
  <c r="N18" i="6"/>
  <c r="N21" i="6" s="1"/>
  <c r="M21" i="6"/>
  <c r="M19" i="6"/>
  <c r="K19" i="6"/>
  <c r="K21" i="6"/>
  <c r="L18" i="6"/>
  <c r="L21" i="6" s="1"/>
  <c r="O19" i="6"/>
  <c r="I21" i="6"/>
  <c r="J18" i="6"/>
  <c r="I19" i="6"/>
  <c r="E21" i="6"/>
  <c r="F18" i="6"/>
  <c r="F21" i="6" s="1"/>
  <c r="E19" i="6"/>
  <c r="S19" i="6"/>
  <c r="G19" i="6"/>
  <c r="U19" i="7" l="1"/>
  <c r="U21" i="7"/>
  <c r="V18" i="7"/>
  <c r="V21" i="7" s="1"/>
  <c r="V18" i="6"/>
  <c r="V21" i="6" s="1"/>
  <c r="U21" i="6"/>
  <c r="U19" i="6"/>
  <c r="M26" i="5" l="1"/>
  <c r="R21" i="5"/>
  <c r="O20" i="5"/>
  <c r="K20" i="5"/>
  <c r="J20" i="5"/>
  <c r="F20" i="5"/>
  <c r="E20" i="5"/>
  <c r="X18" i="5"/>
  <c r="X20" i="5" s="1"/>
  <c r="W18" i="5"/>
  <c r="W20" i="5" s="1"/>
  <c r="W22" i="5" s="1"/>
  <c r="V18" i="5"/>
  <c r="V20" i="5" s="1"/>
  <c r="U18" i="5"/>
  <c r="U20" i="5" s="1"/>
  <c r="T18" i="5"/>
  <c r="T20" i="5" s="1"/>
  <c r="S18" i="5"/>
  <c r="S20" i="5" s="1"/>
  <c r="R18" i="5"/>
  <c r="R20" i="5" s="1"/>
  <c r="Q18" i="5"/>
  <c r="P18" i="5"/>
  <c r="P20" i="5" s="1"/>
  <c r="O18" i="5"/>
  <c r="N18" i="5"/>
  <c r="M18" i="5"/>
  <c r="M20" i="5" s="1"/>
  <c r="L18" i="5"/>
  <c r="L20" i="5" s="1"/>
  <c r="K18" i="5"/>
  <c r="J18" i="5"/>
  <c r="I18" i="5"/>
  <c r="H18" i="5"/>
  <c r="H20" i="5" s="1"/>
  <c r="G18" i="5"/>
  <c r="G20" i="5" s="1"/>
  <c r="F18" i="5"/>
  <c r="E18" i="5"/>
  <c r="D18" i="5"/>
  <c r="D20" i="5" s="1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R24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D17" i="4" s="1"/>
  <c r="F17" i="4"/>
  <c r="E17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 s="1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D14" i="4" s="1"/>
  <c r="E14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D13" i="4" s="1"/>
  <c r="F13" i="4"/>
  <c r="E13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 s="1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D10" i="4" s="1"/>
  <c r="E10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D9" i="4" s="1"/>
  <c r="F9" i="4"/>
  <c r="E9" i="4"/>
  <c r="X8" i="4"/>
  <c r="X16" i="4" s="1"/>
  <c r="X18" i="4" s="1"/>
  <c r="X20" i="4" s="1"/>
  <c r="W8" i="4"/>
  <c r="V8" i="4"/>
  <c r="U8" i="4"/>
  <c r="T8" i="4"/>
  <c r="T16" i="4" s="1"/>
  <c r="T18" i="4" s="1"/>
  <c r="S8" i="4"/>
  <c r="R8" i="4"/>
  <c r="Q8" i="4"/>
  <c r="P8" i="4"/>
  <c r="P16" i="4" s="1"/>
  <c r="P18" i="4" s="1"/>
  <c r="O8" i="4"/>
  <c r="N8" i="4"/>
  <c r="M8" i="4"/>
  <c r="L8" i="4"/>
  <c r="L16" i="4" s="1"/>
  <c r="L18" i="4" s="1"/>
  <c r="K8" i="4"/>
  <c r="J8" i="4"/>
  <c r="I8" i="4"/>
  <c r="H8" i="4"/>
  <c r="H16" i="4" s="1"/>
  <c r="H18" i="4" s="1"/>
  <c r="G8" i="4"/>
  <c r="F8" i="4"/>
  <c r="E8" i="4"/>
  <c r="X7" i="4"/>
  <c r="W7" i="4"/>
  <c r="V7" i="4"/>
  <c r="U7" i="4"/>
  <c r="U16" i="4" s="1"/>
  <c r="U18" i="4" s="1"/>
  <c r="T7" i="4"/>
  <c r="S7" i="4"/>
  <c r="R7" i="4"/>
  <c r="Q7" i="4"/>
  <c r="Q16" i="4" s="1"/>
  <c r="Q18" i="4" s="1"/>
  <c r="P7" i="4"/>
  <c r="O7" i="4"/>
  <c r="N7" i="4"/>
  <c r="M7" i="4"/>
  <c r="M16" i="4" s="1"/>
  <c r="M18" i="4" s="1"/>
  <c r="L7" i="4"/>
  <c r="K7" i="4"/>
  <c r="J7" i="4"/>
  <c r="I7" i="4"/>
  <c r="I16" i="4" s="1"/>
  <c r="I18" i="4" s="1"/>
  <c r="H7" i="4"/>
  <c r="G7" i="4"/>
  <c r="F7" i="4"/>
  <c r="E7" i="4"/>
  <c r="D7" i="4" s="1"/>
  <c r="X6" i="4"/>
  <c r="W6" i="4"/>
  <c r="W16" i="4" s="1"/>
  <c r="W18" i="4" s="1"/>
  <c r="V6" i="4"/>
  <c r="V16" i="4" s="1"/>
  <c r="V18" i="4" s="1"/>
  <c r="U6" i="4"/>
  <c r="T6" i="4"/>
  <c r="S6" i="4"/>
  <c r="S16" i="4" s="1"/>
  <c r="S18" i="4" s="1"/>
  <c r="R6" i="4"/>
  <c r="R16" i="4" s="1"/>
  <c r="R18" i="4" s="1"/>
  <c r="Q6" i="4"/>
  <c r="P6" i="4"/>
  <c r="O6" i="4"/>
  <c r="O16" i="4" s="1"/>
  <c r="O18" i="4" s="1"/>
  <c r="N6" i="4"/>
  <c r="N16" i="4" s="1"/>
  <c r="N18" i="4" s="1"/>
  <c r="M6" i="4"/>
  <c r="L6" i="4"/>
  <c r="K6" i="4"/>
  <c r="K16" i="4" s="1"/>
  <c r="K18" i="4" s="1"/>
  <c r="J6" i="4"/>
  <c r="J16" i="4" s="1"/>
  <c r="J18" i="4" s="1"/>
  <c r="I6" i="4"/>
  <c r="H6" i="4"/>
  <c r="G6" i="4"/>
  <c r="G16" i="4" s="1"/>
  <c r="G18" i="4" s="1"/>
  <c r="F6" i="4"/>
  <c r="F16" i="4" s="1"/>
  <c r="F18" i="4" s="1"/>
  <c r="E6" i="4"/>
  <c r="P21" i="3"/>
  <c r="L21" i="3"/>
  <c r="K21" i="3"/>
  <c r="E21" i="3"/>
  <c r="U19" i="3"/>
  <c r="T19" i="3"/>
  <c r="Q19" i="3"/>
  <c r="P19" i="3"/>
  <c r="M19" i="3"/>
  <c r="L19" i="3"/>
  <c r="I19" i="3"/>
  <c r="H19" i="3"/>
  <c r="E19" i="3"/>
  <c r="V18" i="3"/>
  <c r="V19" i="3" s="1"/>
  <c r="U18" i="3"/>
  <c r="U21" i="3" s="1"/>
  <c r="T18" i="3"/>
  <c r="S18" i="3"/>
  <c r="S19" i="3" s="1"/>
  <c r="R18" i="3"/>
  <c r="R19" i="3" s="1"/>
  <c r="Q18" i="3"/>
  <c r="P18" i="3"/>
  <c r="O18" i="3"/>
  <c r="O19" i="3" s="1"/>
  <c r="N18" i="3"/>
  <c r="N21" i="3" s="1"/>
  <c r="M18" i="3"/>
  <c r="M21" i="3" s="1"/>
  <c r="L18" i="3"/>
  <c r="K18" i="3"/>
  <c r="K19" i="3" s="1"/>
  <c r="J18" i="3"/>
  <c r="J21" i="3" s="1"/>
  <c r="I18" i="3"/>
  <c r="H18" i="3"/>
  <c r="H21" i="3" s="1"/>
  <c r="G18" i="3"/>
  <c r="G19" i="3" s="1"/>
  <c r="F18" i="3"/>
  <c r="F19" i="3" s="1"/>
  <c r="E18" i="3"/>
  <c r="D18" i="3"/>
  <c r="D21" i="3" s="1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V17" i="2"/>
  <c r="U17" i="2"/>
  <c r="T17" i="2"/>
  <c r="R17" i="2"/>
  <c r="Q17" i="2"/>
  <c r="O17" i="2"/>
  <c r="N17" i="2"/>
  <c r="M17" i="2"/>
  <c r="L17" i="2"/>
  <c r="K17" i="2"/>
  <c r="J17" i="2"/>
  <c r="I17" i="2"/>
  <c r="H17" i="2"/>
  <c r="G17" i="2"/>
  <c r="F17" i="2"/>
  <c r="E17" i="2"/>
  <c r="D17" i="2" s="1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D15" i="2" s="1"/>
  <c r="F15" i="2"/>
  <c r="E15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D14" i="2" s="1"/>
  <c r="E14" i="2"/>
  <c r="V13" i="2"/>
  <c r="U13" i="2"/>
  <c r="T13" i="2"/>
  <c r="S13" i="2"/>
  <c r="R13" i="2"/>
  <c r="Q13" i="2"/>
  <c r="P13" i="2"/>
  <c r="O13" i="2"/>
  <c r="N13" i="2"/>
  <c r="M13" i="2"/>
  <c r="L13" i="2"/>
  <c r="J13" i="2"/>
  <c r="I13" i="2"/>
  <c r="H13" i="2"/>
  <c r="H16" i="2" s="1"/>
  <c r="H18" i="2" s="1"/>
  <c r="G13" i="2"/>
  <c r="F13" i="2"/>
  <c r="E13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D12" i="2" s="1"/>
  <c r="F12" i="2"/>
  <c r="E12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D11" i="2" s="1"/>
  <c r="E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 s="1"/>
  <c r="V9" i="2"/>
  <c r="U9" i="2"/>
  <c r="T9" i="2"/>
  <c r="S9" i="2"/>
  <c r="R9" i="2"/>
  <c r="Q9" i="2"/>
  <c r="P9" i="2"/>
  <c r="P16" i="2" s="1"/>
  <c r="P18" i="2" s="1"/>
  <c r="O9" i="2"/>
  <c r="N9" i="2"/>
  <c r="M9" i="2"/>
  <c r="L9" i="2"/>
  <c r="L16" i="2" s="1"/>
  <c r="L18" i="2" s="1"/>
  <c r="J9" i="2"/>
  <c r="I9" i="2"/>
  <c r="H9" i="2"/>
  <c r="G9" i="2"/>
  <c r="D9" i="2" s="1"/>
  <c r="F9" i="2"/>
  <c r="E9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D8" i="2" s="1"/>
  <c r="E8" i="2"/>
  <c r="V7" i="2"/>
  <c r="U7" i="2"/>
  <c r="T7" i="2"/>
  <c r="S7" i="2"/>
  <c r="S16" i="2" s="1"/>
  <c r="S18" i="2" s="1"/>
  <c r="R7" i="2"/>
  <c r="R16" i="2" s="1"/>
  <c r="R18" i="2" s="1"/>
  <c r="Q7" i="2"/>
  <c r="Q16" i="2" s="1"/>
  <c r="Q18" i="2" s="1"/>
  <c r="P7" i="2"/>
  <c r="O7" i="2"/>
  <c r="N7" i="2"/>
  <c r="N16" i="2" s="1"/>
  <c r="N18" i="2" s="1"/>
  <c r="M7" i="2"/>
  <c r="M16" i="2" s="1"/>
  <c r="M18" i="2" s="1"/>
  <c r="L7" i="2"/>
  <c r="K7" i="2"/>
  <c r="J7" i="2"/>
  <c r="I7" i="2"/>
  <c r="I16" i="2" s="1"/>
  <c r="I18" i="2" s="1"/>
  <c r="H7" i="2"/>
  <c r="G7" i="2"/>
  <c r="F7" i="2"/>
  <c r="E7" i="2"/>
  <c r="D7" i="2" s="1"/>
  <c r="V6" i="2"/>
  <c r="V16" i="2" s="1"/>
  <c r="V18" i="2" s="1"/>
  <c r="U6" i="2"/>
  <c r="U16" i="2" s="1"/>
  <c r="U18" i="2" s="1"/>
  <c r="T6" i="2"/>
  <c r="T16" i="2" s="1"/>
  <c r="T18" i="2" s="1"/>
  <c r="R6" i="2"/>
  <c r="Q6" i="2"/>
  <c r="P6" i="2"/>
  <c r="O6" i="2"/>
  <c r="O16" i="2" s="1"/>
  <c r="O18" i="2" s="1"/>
  <c r="N6" i="2"/>
  <c r="M6" i="2"/>
  <c r="K6" i="2"/>
  <c r="K16" i="2" s="1"/>
  <c r="K18" i="2" s="1"/>
  <c r="J6" i="2"/>
  <c r="J16" i="2" s="1"/>
  <c r="J18" i="2" s="1"/>
  <c r="I6" i="2"/>
  <c r="H6" i="2"/>
  <c r="G6" i="2"/>
  <c r="G16" i="2" s="1"/>
  <c r="G18" i="2" s="1"/>
  <c r="F6" i="2"/>
  <c r="F16" i="2" s="1"/>
  <c r="F18" i="2" s="1"/>
  <c r="E6" i="2"/>
  <c r="V19" i="5" l="1"/>
  <c r="W19" i="5"/>
  <c r="F20" i="4"/>
  <c r="F22" i="4" s="1"/>
  <c r="J20" i="4"/>
  <c r="J22" i="4" s="1"/>
  <c r="N20" i="4"/>
  <c r="V20" i="4"/>
  <c r="G20" i="4"/>
  <c r="G22" i="4" s="1"/>
  <c r="K20" i="4"/>
  <c r="K22" i="4" s="1"/>
  <c r="O20" i="4"/>
  <c r="O22" i="4" s="1"/>
  <c r="S20" i="4"/>
  <c r="S22" i="4" s="1"/>
  <c r="W20" i="4"/>
  <c r="W22" i="4" s="1"/>
  <c r="H20" i="4"/>
  <c r="H22" i="4" s="1"/>
  <c r="L20" i="4"/>
  <c r="L22" i="4" s="1"/>
  <c r="P20" i="4"/>
  <c r="P22" i="4" s="1"/>
  <c r="T20" i="4"/>
  <c r="T22" i="4" s="1"/>
  <c r="I20" i="4"/>
  <c r="M20" i="4"/>
  <c r="M22" i="4" s="1"/>
  <c r="Q20" i="4"/>
  <c r="U20" i="4"/>
  <c r="U22" i="4" s="1"/>
  <c r="D8" i="4"/>
  <c r="D6" i="4"/>
  <c r="D16" i="4" s="1"/>
  <c r="D18" i="4" s="1"/>
  <c r="D20" i="4" s="1"/>
  <c r="D22" i="4" s="1"/>
  <c r="E16" i="4"/>
  <c r="E18" i="4" s="1"/>
  <c r="F21" i="3"/>
  <c r="R21" i="3"/>
  <c r="J19" i="3"/>
  <c r="N19" i="3"/>
  <c r="S21" i="3"/>
  <c r="V20" i="2"/>
  <c r="I20" i="2"/>
  <c r="M20" i="2"/>
  <c r="M22" i="2" s="1"/>
  <c r="Q20" i="2"/>
  <c r="F20" i="2"/>
  <c r="F22" i="2" s="1"/>
  <c r="J20" i="2"/>
  <c r="J22" i="2" s="1"/>
  <c r="O20" i="2"/>
  <c r="T20" i="2"/>
  <c r="N20" i="2"/>
  <c r="N22" i="2" s="1"/>
  <c r="R20" i="2"/>
  <c r="R22" i="2" s="1"/>
  <c r="G20" i="2"/>
  <c r="K20" i="2"/>
  <c r="K22" i="2" s="1"/>
  <c r="U20" i="2"/>
  <c r="U22" i="2" s="1"/>
  <c r="S20" i="2"/>
  <c r="S22" i="2" s="1"/>
  <c r="L20" i="2"/>
  <c r="L22" i="2" s="1"/>
  <c r="P20" i="2"/>
  <c r="P22" i="2" s="1"/>
  <c r="H20" i="2"/>
  <c r="H22" i="2" s="1"/>
  <c r="D13" i="2"/>
  <c r="D6" i="2"/>
  <c r="D16" i="2" s="1"/>
  <c r="D18" i="2" s="1"/>
  <c r="D20" i="2" s="1"/>
  <c r="D22" i="2" s="1"/>
  <c r="E16" i="2"/>
  <c r="E18" i="2" s="1"/>
  <c r="G19" i="4" l="1"/>
  <c r="N19" i="4"/>
  <c r="Q19" i="4"/>
  <c r="I19" i="4"/>
  <c r="P19" i="4"/>
  <c r="H19" i="4"/>
  <c r="S19" i="4"/>
  <c r="K19" i="4"/>
  <c r="V19" i="4"/>
  <c r="J19" i="4"/>
  <c r="R19" i="4"/>
  <c r="E20" i="4"/>
  <c r="E22" i="4" s="1"/>
  <c r="E19" i="4"/>
  <c r="U19" i="4"/>
  <c r="M19" i="4"/>
  <c r="T19" i="4"/>
  <c r="L19" i="4"/>
  <c r="W19" i="4"/>
  <c r="O19" i="4"/>
  <c r="F19" i="4"/>
  <c r="I19" i="2"/>
  <c r="H19" i="2"/>
  <c r="N19" i="2"/>
  <c r="F19" i="2"/>
  <c r="V19" i="2"/>
  <c r="P19" i="2"/>
  <c r="S19" i="2"/>
  <c r="K19" i="2"/>
  <c r="R19" i="2"/>
  <c r="J19" i="2"/>
  <c r="T19" i="2"/>
  <c r="Q19" i="2"/>
  <c r="E19" i="2"/>
  <c r="E20" i="2"/>
  <c r="E22" i="2" s="1"/>
  <c r="L19" i="2"/>
  <c r="U19" i="2"/>
  <c r="G19" i="2"/>
  <c r="O19" i="2"/>
  <c r="M19" i="2"/>
  <c r="AC21" i="1" l="1"/>
  <c r="AB21" i="1"/>
  <c r="Y21" i="1"/>
  <c r="X21" i="1"/>
  <c r="S21" i="1"/>
  <c r="AC19" i="1"/>
  <c r="Y19" i="1"/>
  <c r="Y26" i="1" s="1"/>
  <c r="Y29" i="1" s="1"/>
  <c r="AC18" i="1"/>
  <c r="Y18" i="1"/>
  <c r="U18" i="1"/>
  <c r="R18" i="1"/>
  <c r="Q18" i="1"/>
  <c r="O18" i="1"/>
  <c r="N18" i="1"/>
  <c r="M18" i="1"/>
  <c r="L18" i="1"/>
  <c r="K18" i="1"/>
  <c r="J18" i="1"/>
  <c r="T18" i="1" s="1"/>
  <c r="I18" i="1"/>
  <c r="H18" i="1"/>
  <c r="Z18" i="1" s="1"/>
  <c r="AA18" i="1" s="1"/>
  <c r="G18" i="1"/>
  <c r="F18" i="1"/>
  <c r="E18" i="1"/>
  <c r="D18" i="1"/>
  <c r="AE18" i="1" s="1"/>
  <c r="AD18" i="1" s="1"/>
  <c r="C18" i="1"/>
  <c r="AC17" i="1"/>
  <c r="Y17" i="1"/>
  <c r="X17" i="1"/>
  <c r="AC16" i="1"/>
  <c r="Y16" i="1"/>
  <c r="S16" i="1"/>
  <c r="R16" i="1"/>
  <c r="O16" i="1"/>
  <c r="N16" i="1"/>
  <c r="M16" i="1"/>
  <c r="L16" i="1"/>
  <c r="K16" i="1"/>
  <c r="U16" i="1" s="1"/>
  <c r="J16" i="1"/>
  <c r="T16" i="1" s="1"/>
  <c r="I16" i="1"/>
  <c r="H16" i="1"/>
  <c r="Z16" i="1" s="1"/>
  <c r="AA16" i="1" s="1"/>
  <c r="G16" i="1"/>
  <c r="F16" i="1"/>
  <c r="E16" i="1"/>
  <c r="Q16" i="1" s="1"/>
  <c r="D16" i="1"/>
  <c r="AE16" i="1" s="1"/>
  <c r="AD16" i="1" s="1"/>
  <c r="C16" i="1"/>
  <c r="AE15" i="1"/>
  <c r="AD15" i="1" s="1"/>
  <c r="AC15" i="1"/>
  <c r="Z15" i="1"/>
  <c r="AA15" i="1" s="1"/>
  <c r="Y15" i="1"/>
  <c r="T15" i="1"/>
  <c r="O15" i="1"/>
  <c r="N15" i="1"/>
  <c r="M15" i="1"/>
  <c r="L15" i="1"/>
  <c r="R15" i="1" s="1"/>
  <c r="K15" i="1"/>
  <c r="J15" i="1"/>
  <c r="I15" i="1"/>
  <c r="H15" i="1"/>
  <c r="G15" i="1"/>
  <c r="F15" i="1"/>
  <c r="E15" i="1"/>
  <c r="Q15" i="1" s="1"/>
  <c r="D15" i="1"/>
  <c r="U15" i="1" s="1"/>
  <c r="C15" i="1"/>
  <c r="AC14" i="1"/>
  <c r="Y14" i="1"/>
  <c r="S14" i="1"/>
  <c r="R14" i="1"/>
  <c r="O14" i="1"/>
  <c r="N14" i="1"/>
  <c r="M14" i="1"/>
  <c r="L14" i="1"/>
  <c r="K14" i="1"/>
  <c r="U14" i="1" s="1"/>
  <c r="J14" i="1"/>
  <c r="T14" i="1" s="1"/>
  <c r="I14" i="1"/>
  <c r="H14" i="1"/>
  <c r="Z14" i="1" s="1"/>
  <c r="AA14" i="1" s="1"/>
  <c r="G14" i="1"/>
  <c r="F14" i="1"/>
  <c r="E14" i="1"/>
  <c r="Q14" i="1" s="1"/>
  <c r="D14" i="1"/>
  <c r="AE14" i="1" s="1"/>
  <c r="AD14" i="1" s="1"/>
  <c r="C14" i="1"/>
  <c r="AC13" i="1"/>
  <c r="Z13" i="1"/>
  <c r="AA13" i="1" s="1"/>
  <c r="Y13" i="1"/>
  <c r="O13" i="1"/>
  <c r="N13" i="1"/>
  <c r="M13" i="1"/>
  <c r="L13" i="1"/>
  <c r="R13" i="1" s="1"/>
  <c r="K13" i="1"/>
  <c r="J13" i="1"/>
  <c r="I13" i="1"/>
  <c r="H13" i="1"/>
  <c r="G13" i="1"/>
  <c r="F13" i="1"/>
  <c r="E13" i="1"/>
  <c r="Q13" i="1" s="1"/>
  <c r="D13" i="1"/>
  <c r="U13" i="1" s="1"/>
  <c r="C13" i="1"/>
  <c r="AC12" i="1"/>
  <c r="Y12" i="1"/>
  <c r="S12" i="1"/>
  <c r="R12" i="1"/>
  <c r="O12" i="1"/>
  <c r="N12" i="1"/>
  <c r="M12" i="1"/>
  <c r="L12" i="1"/>
  <c r="K12" i="1"/>
  <c r="U12" i="1" s="1"/>
  <c r="J12" i="1"/>
  <c r="T12" i="1" s="1"/>
  <c r="I12" i="1"/>
  <c r="H12" i="1"/>
  <c r="Z12" i="1" s="1"/>
  <c r="AA12" i="1" s="1"/>
  <c r="G12" i="1"/>
  <c r="F12" i="1"/>
  <c r="E12" i="1"/>
  <c r="Q12" i="1" s="1"/>
  <c r="D12" i="1"/>
  <c r="AE12" i="1" s="1"/>
  <c r="AD12" i="1" s="1"/>
  <c r="C12" i="1"/>
  <c r="AC11" i="1"/>
  <c r="Y11" i="1"/>
  <c r="O11" i="1"/>
  <c r="N11" i="1"/>
  <c r="M11" i="1"/>
  <c r="L11" i="1"/>
  <c r="R11" i="1" s="1"/>
  <c r="K11" i="1"/>
  <c r="J11" i="1"/>
  <c r="I11" i="1"/>
  <c r="H11" i="1"/>
  <c r="G11" i="1"/>
  <c r="F11" i="1"/>
  <c r="E11" i="1"/>
  <c r="Q11" i="1" s="1"/>
  <c r="D11" i="1"/>
  <c r="U11" i="1" s="1"/>
  <c r="C11" i="1"/>
  <c r="AC10" i="1"/>
  <c r="Y10" i="1"/>
  <c r="S10" i="1"/>
  <c r="R10" i="1"/>
  <c r="O10" i="1"/>
  <c r="N10" i="1"/>
  <c r="M10" i="1"/>
  <c r="L10" i="1"/>
  <c r="K10" i="1"/>
  <c r="U10" i="1" s="1"/>
  <c r="J10" i="1"/>
  <c r="T10" i="1" s="1"/>
  <c r="I10" i="1"/>
  <c r="H10" i="1"/>
  <c r="Z10" i="1" s="1"/>
  <c r="AA10" i="1" s="1"/>
  <c r="G10" i="1"/>
  <c r="F10" i="1"/>
  <c r="E10" i="1"/>
  <c r="Q10" i="1" s="1"/>
  <c r="D10" i="1"/>
  <c r="AE10" i="1" s="1"/>
  <c r="AD10" i="1" s="1"/>
  <c r="C10" i="1"/>
  <c r="AE9" i="1"/>
  <c r="AD9" i="1" s="1"/>
  <c r="AC9" i="1"/>
  <c r="Y9" i="1"/>
  <c r="T9" i="1"/>
  <c r="O9" i="1"/>
  <c r="N9" i="1"/>
  <c r="M9" i="1"/>
  <c r="L9" i="1"/>
  <c r="R9" i="1" s="1"/>
  <c r="K9" i="1"/>
  <c r="J9" i="1"/>
  <c r="I9" i="1"/>
  <c r="H9" i="1"/>
  <c r="Z9" i="1" s="1"/>
  <c r="AA9" i="1" s="1"/>
  <c r="G9" i="1"/>
  <c r="F9" i="1"/>
  <c r="E9" i="1"/>
  <c r="Q9" i="1" s="1"/>
  <c r="D9" i="1"/>
  <c r="U9" i="1" s="1"/>
  <c r="C9" i="1"/>
  <c r="AC8" i="1"/>
  <c r="Y8" i="1"/>
  <c r="S8" i="1"/>
  <c r="R8" i="1"/>
  <c r="O8" i="1"/>
  <c r="N8" i="1"/>
  <c r="M8" i="1"/>
  <c r="L8" i="1"/>
  <c r="K8" i="1"/>
  <c r="U8" i="1" s="1"/>
  <c r="J8" i="1"/>
  <c r="T8" i="1" s="1"/>
  <c r="I8" i="1"/>
  <c r="H8" i="1"/>
  <c r="Z8" i="1" s="1"/>
  <c r="AA8" i="1" s="1"/>
  <c r="G8" i="1"/>
  <c r="F8" i="1"/>
  <c r="E8" i="1"/>
  <c r="Q8" i="1" s="1"/>
  <c r="D8" i="1"/>
  <c r="AE8" i="1" s="1"/>
  <c r="AD8" i="1" s="1"/>
  <c r="C8" i="1"/>
  <c r="AE7" i="1"/>
  <c r="AD7" i="1" s="1"/>
  <c r="AC7" i="1"/>
  <c r="Z7" i="1"/>
  <c r="AA7" i="1" s="1"/>
  <c r="Y7" i="1"/>
  <c r="T7" i="1"/>
  <c r="O7" i="1"/>
  <c r="O17" i="1" s="1"/>
  <c r="O19" i="1" s="1"/>
  <c r="O21" i="1" s="1"/>
  <c r="N7" i="1"/>
  <c r="N17" i="1" s="1"/>
  <c r="N19" i="1" s="1"/>
  <c r="N21" i="1" s="1"/>
  <c r="M7" i="1"/>
  <c r="M17" i="1" s="1"/>
  <c r="L7" i="1"/>
  <c r="R7" i="1" s="1"/>
  <c r="K7" i="1"/>
  <c r="K17" i="1" s="1"/>
  <c r="J7" i="1"/>
  <c r="J17" i="1" s="1"/>
  <c r="J19" i="1" s="1"/>
  <c r="I7" i="1"/>
  <c r="I17" i="1" s="1"/>
  <c r="H7" i="1"/>
  <c r="G7" i="1"/>
  <c r="G17" i="1" s="1"/>
  <c r="G19" i="1" s="1"/>
  <c r="G21" i="1" s="1"/>
  <c r="F7" i="1"/>
  <c r="F17" i="1" s="1"/>
  <c r="F19" i="1" s="1"/>
  <c r="F21" i="1" s="1"/>
  <c r="E7" i="1"/>
  <c r="E17" i="1" s="1"/>
  <c r="D7" i="1"/>
  <c r="U7" i="1" s="1"/>
  <c r="C7" i="1"/>
  <c r="C17" i="1" s="1"/>
  <c r="C19" i="1" s="1"/>
  <c r="J21" i="1" l="1"/>
  <c r="S11" i="1"/>
  <c r="L17" i="1"/>
  <c r="T11" i="1"/>
  <c r="AE11" i="1"/>
  <c r="AD11" i="1" s="1"/>
  <c r="S7" i="1"/>
  <c r="P7" i="1"/>
  <c r="T13" i="1"/>
  <c r="AE13" i="1"/>
  <c r="AD13" i="1" s="1"/>
  <c r="S15" i="1"/>
  <c r="P15" i="1"/>
  <c r="W15" i="1" s="1"/>
  <c r="D17" i="1"/>
  <c r="T17" i="1" s="1"/>
  <c r="P11" i="1"/>
  <c r="W11" i="1" s="1"/>
  <c r="U17" i="1"/>
  <c r="K19" i="1"/>
  <c r="S13" i="1"/>
  <c r="P13" i="1"/>
  <c r="W13" i="1" s="1"/>
  <c r="Q17" i="1"/>
  <c r="E19" i="1"/>
  <c r="I19" i="1"/>
  <c r="I21" i="1" s="1"/>
  <c r="M19" i="1"/>
  <c r="M21" i="1" s="1"/>
  <c r="S9" i="1"/>
  <c r="P9" i="1"/>
  <c r="W9" i="1" s="1"/>
  <c r="Z11" i="1"/>
  <c r="AA11" i="1" s="1"/>
  <c r="H17" i="1"/>
  <c r="Q7" i="1"/>
  <c r="P8" i="1"/>
  <c r="W8" i="1" s="1"/>
  <c r="P10" i="1"/>
  <c r="W10" i="1" s="1"/>
  <c r="P12" i="1"/>
  <c r="W12" i="1" s="1"/>
  <c r="P14" i="1"/>
  <c r="W14" i="1" s="1"/>
  <c r="P16" i="1"/>
  <c r="W16" i="1" s="1"/>
  <c r="S18" i="1"/>
  <c r="P18" i="1"/>
  <c r="W18" i="1" s="1"/>
  <c r="T19" i="1" l="1"/>
  <c r="T21" i="1" s="1"/>
  <c r="W7" i="1"/>
  <c r="R17" i="1"/>
  <c r="L19" i="1"/>
  <c r="S17" i="1"/>
  <c r="H19" i="1"/>
  <c r="Z17" i="1"/>
  <c r="AA17" i="1" s="1"/>
  <c r="E21" i="1"/>
  <c r="Q19" i="1"/>
  <c r="Q21" i="1" s="1"/>
  <c r="K21" i="1"/>
  <c r="D19" i="1"/>
  <c r="AE17" i="1"/>
  <c r="AD17" i="1" s="1"/>
  <c r="P17" i="1"/>
  <c r="W17" i="1" s="1"/>
  <c r="P19" i="1" l="1"/>
  <c r="D21" i="1"/>
  <c r="AE19" i="1"/>
  <c r="AD19" i="1" s="1"/>
  <c r="R19" i="1"/>
  <c r="R21" i="1" s="1"/>
  <c r="L21" i="1"/>
  <c r="U19" i="1"/>
  <c r="U21" i="1" s="1"/>
  <c r="H21" i="1"/>
  <c r="X26" i="1"/>
  <c r="X29" i="1" s="1"/>
  <c r="Z19" i="1"/>
  <c r="AA19" i="1" l="1"/>
  <c r="AA21" i="1" s="1"/>
  <c r="Z21" i="1"/>
  <c r="Z26" i="1"/>
  <c r="Z29" i="1" s="1"/>
  <c r="P21" i="1"/>
  <c r="W19" i="1"/>
  <c r="W21" i="1" s="1"/>
  <c r="R20" i="4"/>
  <c r="R22" i="4" s="1"/>
</calcChain>
</file>

<file path=xl/sharedStrings.xml><?xml version="1.0" encoding="utf-8"?>
<sst xmlns="http://schemas.openxmlformats.org/spreadsheetml/2006/main" count="445" uniqueCount="206">
  <si>
    <t>Демографические показатели. Естественное  движение населения *</t>
  </si>
  <si>
    <t xml:space="preserve">     Республики Алтай за  10  месяцев  2020год</t>
  </si>
  <si>
    <t>Данные предварительные!</t>
  </si>
  <si>
    <t>№ п/п</t>
  </si>
  <si>
    <t>Районы</t>
  </si>
  <si>
    <t>Население    по естественному приросту в  2020г</t>
  </si>
  <si>
    <t>Всего роди лось живыми</t>
  </si>
  <si>
    <t xml:space="preserve">                   У М Е Р Л О </t>
  </si>
  <si>
    <r>
      <rPr>
        <b/>
        <sz val="14"/>
        <rFont val="Times New Roman Cyr"/>
        <charset val="204"/>
      </rPr>
      <t>Рождаемость</t>
    </r>
    <r>
      <rPr>
        <b/>
        <sz val="11"/>
        <rFont val="Times New Roman Cyr"/>
        <family val="1"/>
        <charset val="204"/>
      </rPr>
      <t xml:space="preserve"> на тыс.   населения</t>
    </r>
  </si>
  <si>
    <t>Показа-и смерт-и на тыс. нас-я</t>
  </si>
  <si>
    <t>Материнская   смертность на 100 тыс. родившихся живыми</t>
  </si>
  <si>
    <t>Естественный  прирост  на 1000 человек</t>
  </si>
  <si>
    <t>Населе ние трудо спосо бного возраста на   01.01.  2019г</t>
  </si>
  <si>
    <t>От 15г. -17 лет</t>
  </si>
  <si>
    <t>От  0  17 лет</t>
  </si>
  <si>
    <t>от 0 до 18 лет</t>
  </si>
  <si>
    <t>От 0    до 4 лет</t>
  </si>
  <si>
    <t xml:space="preserve">1/2  естест-  венн   ого           при-               роста             (абс ч.)       </t>
  </si>
  <si>
    <t xml:space="preserve">Естесвенный    прирост                (абс.чис.)       </t>
  </si>
  <si>
    <t>Всего</t>
  </si>
  <si>
    <t>До   1   года</t>
  </si>
  <si>
    <t>От 1г. -14 лет</t>
  </si>
  <si>
    <t xml:space="preserve"> Перинатал.</t>
  </si>
  <si>
    <t>От 16 до 55/60 лет.</t>
  </si>
  <si>
    <t>С 55/60 и выше</t>
  </si>
  <si>
    <t>Об- щая</t>
  </si>
  <si>
    <r>
      <rPr>
        <b/>
        <sz val="12"/>
        <rFont val="Times New Roman Cyr"/>
        <charset val="204"/>
      </rPr>
      <t>Трудоспособног</t>
    </r>
    <r>
      <rPr>
        <b/>
        <sz val="11"/>
        <rFont val="Times New Roman Cyr"/>
        <family val="1"/>
        <charset val="204"/>
      </rPr>
      <t xml:space="preserve"> населения</t>
    </r>
  </si>
  <si>
    <t>Младенческая</t>
  </si>
  <si>
    <t>Перинатальная</t>
  </si>
  <si>
    <t>Мертворождае мость</t>
  </si>
  <si>
    <r>
      <t xml:space="preserve">Показатель   на </t>
    </r>
    <r>
      <rPr>
        <b/>
        <u val="singleAccounting"/>
        <sz val="10"/>
        <rFont val="Arial"/>
        <family val="2"/>
        <charset val="204"/>
      </rPr>
      <t xml:space="preserve">  10. 000</t>
    </r>
    <r>
      <rPr>
        <b/>
        <sz val="10"/>
        <rFont val="Arial"/>
        <family val="2"/>
        <charset val="204"/>
      </rPr>
      <t xml:space="preserve">  детского   населения  </t>
    </r>
  </si>
  <si>
    <t>Детское  нас-е на 01.01.  2019</t>
  </si>
  <si>
    <t>ОП</t>
  </si>
  <si>
    <t>муж</t>
  </si>
  <si>
    <t>жен</t>
  </si>
  <si>
    <t xml:space="preserve">0-6 дней </t>
  </si>
  <si>
    <t>мертворожденный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</si>
  <si>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</si>
  <si>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</si>
  <si>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</si>
  <si>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</si>
  <si>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</si>
  <si>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</si>
  <si>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</si>
  <si>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</si>
  <si>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</si>
  <si>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</si>
  <si>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</si>
  <si>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</si>
  <si>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r>
      <t>РА 10  мес</t>
    </r>
    <r>
      <rPr>
        <b/>
        <u/>
        <sz val="12"/>
        <rFont val="Times New Roman Cyr"/>
        <charset val="204"/>
      </rPr>
      <t xml:space="preserve"> 2020г</t>
    </r>
  </si>
  <si>
    <r>
      <t>10 месяцев</t>
    </r>
    <r>
      <rPr>
        <u/>
        <sz val="12"/>
        <rFont val="Times New Roman Cyr"/>
        <charset val="204"/>
      </rPr>
      <t xml:space="preserve"> 2019</t>
    </r>
  </si>
  <si>
    <t>Динамика   2020 к 2019г                      (+, - ,  %)</t>
  </si>
  <si>
    <r>
      <t>10 месяцев</t>
    </r>
    <r>
      <rPr>
        <u/>
        <sz val="12"/>
        <rFont val="Times New Roman Cyr"/>
        <charset val="204"/>
      </rPr>
      <t xml:space="preserve"> 2018</t>
    </r>
  </si>
  <si>
    <t>10  мес-в 2017г</t>
  </si>
  <si>
    <t xml:space="preserve"> РА  - Младенческая смертность--по Ратсу!!!</t>
  </si>
  <si>
    <r>
      <t>Детская смертность        за 10  мес</t>
    </r>
    <r>
      <rPr>
        <b/>
        <sz val="14"/>
        <rFont val="Arial"/>
        <family val="2"/>
        <charset val="204"/>
      </rPr>
      <t xml:space="preserve">    на 10 тыс. </t>
    </r>
    <r>
      <rPr>
        <b/>
        <sz val="11"/>
        <rFont val="Arial"/>
        <family val="2"/>
        <charset val="204"/>
      </rPr>
      <t>соответствующего детского населения</t>
    </r>
  </si>
  <si>
    <t>** материнская смертность на 100 тыс. родившихся живыми</t>
  </si>
  <si>
    <t>0 - 14л</t>
  </si>
  <si>
    <t>15-17л</t>
  </si>
  <si>
    <t>0-17л</t>
  </si>
  <si>
    <t>10 мес 2020г  ( 10 тыс. дет-о нас-я)</t>
  </si>
  <si>
    <t>Население дет-е на нач-о 2020г</t>
  </si>
  <si>
    <r>
      <t>за  10    мес-в</t>
    </r>
    <r>
      <rPr>
        <u/>
        <sz val="12"/>
        <rFont val="Arial"/>
        <family val="2"/>
        <charset val="204"/>
      </rPr>
      <t xml:space="preserve">    2019г</t>
    </r>
  </si>
  <si>
    <t>динамика   в     %    (2020 к 2019г)</t>
  </si>
  <si>
    <r>
      <t>за  10    мес-в</t>
    </r>
    <r>
      <rPr>
        <u/>
        <sz val="12"/>
        <rFont val="Arial"/>
        <family val="2"/>
        <charset val="204"/>
      </rPr>
      <t xml:space="preserve">    2018г</t>
    </r>
  </si>
  <si>
    <t xml:space="preserve">10  мес 2017г </t>
  </si>
  <si>
    <r>
      <t>Структура смертности  т</t>
    </r>
    <r>
      <rPr>
        <b/>
        <u/>
        <sz val="16"/>
        <rFont val="Times New Roman Cyr"/>
        <family val="1"/>
        <charset val="204"/>
      </rPr>
      <t>рудоспособного</t>
    </r>
    <r>
      <rPr>
        <b/>
        <sz val="16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16"/>
        <rFont val="Times New Roman Cyr"/>
        <family val="1"/>
        <charset val="204"/>
      </rPr>
      <t xml:space="preserve">  10 месяцев   </t>
    </r>
    <r>
      <rPr>
        <b/>
        <sz val="16"/>
        <rFont val="Times New Roman Cyr"/>
        <family val="1"/>
        <charset val="204"/>
      </rPr>
      <t>2020 г.*</t>
    </r>
  </si>
  <si>
    <t xml:space="preserve">№ </t>
  </si>
  <si>
    <t>Территория</t>
  </si>
  <si>
    <r>
      <t xml:space="preserve">Нас-е трудо спо собного возраста на начало   </t>
    </r>
    <r>
      <rPr>
        <b/>
        <u/>
        <sz val="11"/>
        <rFont val="Times New Roman Cyr"/>
        <charset val="204"/>
      </rPr>
      <t>2019г</t>
    </r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</si>
  <si>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</si>
  <si>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</si>
  <si>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</si>
  <si>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</si>
  <si>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</si>
  <si>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</si>
  <si>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</si>
  <si>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</si>
  <si>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</si>
  <si>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</si>
  <si>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</si>
  <si>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</si>
  <si>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</si>
  <si>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</si>
  <si>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</si>
  <si>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</si>
  <si>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</si>
  <si>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</si>
  <si>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</si>
  <si>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</si>
  <si>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</si>
  <si>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</si>
  <si>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</si>
  <si>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</si>
  <si>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</si>
  <si>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</si>
  <si>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</si>
  <si>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</si>
  <si>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</si>
  <si>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</si>
  <si>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</si>
  <si>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Q00-Q99</t>
  </si>
  <si>
    <t>R00-R99</t>
  </si>
  <si>
    <t>S00-T98</t>
  </si>
  <si>
    <t>U07</t>
  </si>
  <si>
    <t>A15-А19.9</t>
  </si>
  <si>
    <t>B20-24</t>
  </si>
  <si>
    <t>*</t>
  </si>
  <si>
    <t>г. Горно-Алтайск</t>
  </si>
  <si>
    <t>Республика за 10 мес. 2020г  (абс.чис.)</t>
  </si>
  <si>
    <t>Удельный вес</t>
  </si>
  <si>
    <r>
      <t xml:space="preserve">Пок-ли смертности на 100 тыс.  трудосп-о нас.   </t>
    </r>
    <r>
      <rPr>
        <b/>
        <u/>
        <sz val="11"/>
        <rFont val="Times New Roman Cyr"/>
        <charset val="204"/>
      </rPr>
      <t>за 10 мес 2020г</t>
    </r>
  </si>
  <si>
    <r>
      <t xml:space="preserve">   </t>
    </r>
    <r>
      <rPr>
        <u/>
        <sz val="11"/>
        <rFont val="Times New Roman Cyr"/>
        <charset val="204"/>
      </rPr>
      <t>за 10 мес 2019г</t>
    </r>
  </si>
  <si>
    <t>152,5</t>
  </si>
  <si>
    <t xml:space="preserve">2020г к 2019г в % </t>
  </si>
  <si>
    <t xml:space="preserve"> за 10 мес. 2019г  (абс.чис.)</t>
  </si>
  <si>
    <r>
      <t xml:space="preserve">   </t>
    </r>
    <r>
      <rPr>
        <u/>
        <sz val="11"/>
        <rFont val="Times New Roman Cyr"/>
        <charset val="204"/>
      </rPr>
      <t>за 10 мес 2018г</t>
    </r>
  </si>
  <si>
    <r>
      <t xml:space="preserve">  </t>
    </r>
    <r>
      <rPr>
        <u/>
        <sz val="11"/>
        <rFont val="Times New Roman Cyr"/>
        <charset val="204"/>
      </rPr>
      <t>за 10 мес 2017г</t>
    </r>
  </si>
  <si>
    <t xml:space="preserve">                       за 10 мес 2016г</t>
  </si>
  <si>
    <t>Нас-е трудо спо собного возраста на начало 2019г</t>
  </si>
  <si>
    <r>
      <t xml:space="preserve">Пок-ли смертности на 100 тыс.  трудосп-о нас.   </t>
    </r>
    <r>
      <rPr>
        <b/>
        <u/>
        <sz val="10"/>
        <rFont val="Times New Roman Cyr"/>
        <charset val="204"/>
      </rPr>
      <t>за 10 мес 2020г</t>
    </r>
  </si>
  <si>
    <r>
      <t xml:space="preserve">   </t>
    </r>
    <r>
      <rPr>
        <u/>
        <sz val="10"/>
        <rFont val="Times New Roman Cyr"/>
        <charset val="204"/>
      </rPr>
      <t>за 10 мес 2018г</t>
    </r>
  </si>
  <si>
    <r>
      <t xml:space="preserve">   за 10 мес.   </t>
    </r>
    <r>
      <rPr>
        <u/>
        <sz val="10"/>
        <rFont val="Times New Roman Cyr"/>
        <family val="1"/>
        <charset val="204"/>
      </rPr>
      <t>2017г</t>
    </r>
  </si>
  <si>
    <t xml:space="preserve">  10 мес 2015г</t>
  </si>
  <si>
    <r>
      <t>Структура смертности</t>
    </r>
    <r>
      <rPr>
        <b/>
        <sz val="22"/>
        <rFont val="Times New Roman"/>
        <family val="1"/>
        <charset val="204"/>
      </rPr>
      <t xml:space="preserve"> всего</t>
    </r>
    <r>
      <rPr>
        <b/>
        <sz val="18"/>
        <rFont val="Times New Roman"/>
        <family val="1"/>
        <charset val="204"/>
      </rPr>
      <t xml:space="preserve"> населения по классам болезни за</t>
    </r>
    <r>
      <rPr>
        <b/>
        <i/>
        <sz val="20"/>
        <rFont val="Times New Roman"/>
        <family val="1"/>
        <charset val="204"/>
      </rPr>
      <t xml:space="preserve">  10 месяцев  </t>
    </r>
    <r>
      <rPr>
        <b/>
        <i/>
        <sz val="22"/>
        <rFont val="Times New Roman"/>
        <family val="1"/>
        <charset val="204"/>
      </rPr>
      <t xml:space="preserve"> </t>
    </r>
    <r>
      <rPr>
        <b/>
        <sz val="18"/>
        <rFont val="Times New Roman"/>
        <family val="1"/>
        <charset val="204"/>
      </rPr>
      <t>2020 г.</t>
    </r>
  </si>
  <si>
    <t xml:space="preserve">   ( Вся возрастная группа )</t>
  </si>
  <si>
    <t xml:space="preserve">Данные предварительные !                                   </t>
  </si>
  <si>
    <t>Население по естественному прирос ту за 10 месяцев    2020 г</t>
  </si>
  <si>
    <t>Беременность,роды и послеродовой период**</t>
  </si>
  <si>
    <t>Состояния воз-е в перин-м периоде***</t>
  </si>
  <si>
    <t>Врожд. аномалии деф-и хромосом нарушен.</t>
  </si>
  <si>
    <t>COVID</t>
  </si>
  <si>
    <t>O00-O99</t>
  </si>
  <si>
    <t>P00-P99</t>
  </si>
  <si>
    <t>B20-B24</t>
  </si>
  <si>
    <t>РА 10 мес. 2020г                      (в абс. чис.)</t>
  </si>
  <si>
    <r>
      <t>Пок-ли смерт.на 100 тыс. нас. РА за 10 мес.</t>
    </r>
    <r>
      <rPr>
        <b/>
        <u/>
        <sz val="14"/>
        <rFont val="Times New Roman"/>
        <family val="1"/>
        <charset val="204"/>
      </rPr>
      <t xml:space="preserve"> 2020г</t>
    </r>
  </si>
  <si>
    <r>
      <t xml:space="preserve">   за 10 мес.   </t>
    </r>
    <r>
      <rPr>
        <u/>
        <sz val="11"/>
        <rFont val="Times New Roman"/>
        <family val="1"/>
        <charset val="204"/>
      </rPr>
      <t>2019г</t>
    </r>
  </si>
  <si>
    <r>
      <t xml:space="preserve"> 2020 г к 2019г</t>
    </r>
    <r>
      <rPr>
        <b/>
        <u/>
        <sz val="12"/>
        <rFont val="Times New Roman"/>
        <family val="1"/>
        <charset val="204"/>
      </rPr>
      <t xml:space="preserve"> в %</t>
    </r>
  </si>
  <si>
    <t>увеличи в 3 раза</t>
  </si>
  <si>
    <t xml:space="preserve"> 10 мес. 2019г   (в абс. чис.)</t>
  </si>
  <si>
    <r>
      <t xml:space="preserve">   за 10 мес.   </t>
    </r>
    <r>
      <rPr>
        <u/>
        <sz val="11"/>
        <rFont val="Times New Roman"/>
        <family val="1"/>
        <charset val="204"/>
      </rPr>
      <t>2018г</t>
    </r>
  </si>
  <si>
    <t xml:space="preserve">   за 10 мес.   2017г</t>
  </si>
  <si>
    <r>
      <t>Структура смертности</t>
    </r>
    <r>
      <rPr>
        <b/>
        <sz val="22"/>
        <rFont val="Times New Roman Cyr"/>
        <family val="1"/>
        <charset val="204"/>
      </rPr>
      <t xml:space="preserve"> всего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i/>
        <sz val="20"/>
        <rFont val="Times New Roman Cyr"/>
        <family val="1"/>
        <charset val="204"/>
      </rPr>
      <t xml:space="preserve">  10 месяцев  </t>
    </r>
    <r>
      <rPr>
        <b/>
        <i/>
        <sz val="22"/>
        <rFont val="Times New Roman Cyr"/>
        <family val="1"/>
        <charset val="204"/>
      </rPr>
      <t xml:space="preserve"> </t>
    </r>
    <r>
      <rPr>
        <b/>
        <sz val="18"/>
        <rFont val="Times New Roman Cyr"/>
        <family val="1"/>
        <charset val="204"/>
      </rPr>
      <t>2020 г.</t>
    </r>
  </si>
  <si>
    <t>( Вся возрастная группа )</t>
  </si>
  <si>
    <t>Населе  ние по естествен            ному приросту за 10 месяцев    2020 г</t>
  </si>
  <si>
    <t>Беременность,             роды и послер-й период**</t>
  </si>
  <si>
    <t>г. Г-Алтайск</t>
  </si>
  <si>
    <t xml:space="preserve">  Показа-ь смертн-и  на 100 тыс. нас-я  за 10 мес 2020</t>
  </si>
  <si>
    <r>
      <t xml:space="preserve"> 2020 г к 2019г</t>
    </r>
    <r>
      <rPr>
        <b/>
        <u/>
        <sz val="12"/>
        <rFont val="Arial Cyr"/>
        <family val="2"/>
        <charset val="204"/>
      </rPr>
      <t xml:space="preserve"> в %</t>
    </r>
  </si>
  <si>
    <r>
      <t xml:space="preserve">   за 10 мес.   </t>
    </r>
    <r>
      <rPr>
        <u/>
        <sz val="11"/>
        <rFont val="Times New Roman Cyr"/>
        <charset val="204"/>
      </rPr>
      <t>2018г</t>
    </r>
  </si>
  <si>
    <r>
      <t xml:space="preserve"> за 10 мес.   </t>
    </r>
    <r>
      <rPr>
        <u/>
        <sz val="11"/>
        <rFont val="Times New Roman Cyr"/>
        <family val="1"/>
        <charset val="204"/>
      </rPr>
      <t>2017г</t>
    </r>
  </si>
  <si>
    <r>
      <t xml:space="preserve">   за 10 мес.   </t>
    </r>
    <r>
      <rPr>
        <u/>
        <sz val="11"/>
        <rFont val="Times New Roman Cyr"/>
        <family val="1"/>
        <charset val="204"/>
      </rPr>
      <t>2016г</t>
    </r>
  </si>
  <si>
    <t>**</t>
  </si>
  <si>
    <t>материнская смертность на 100 тыс. родившихся живыми</t>
  </si>
  <si>
    <t>***</t>
  </si>
  <si>
    <t>Состояния возникающие в перинатальном периоде на 100тыс. родившихся живыми</t>
  </si>
  <si>
    <r>
      <t xml:space="preserve">Смертность  </t>
    </r>
    <r>
      <rPr>
        <b/>
        <u/>
        <sz val="16"/>
        <color rgb="FF800000"/>
        <rFont val="Arial Cyr"/>
        <charset val="204"/>
      </rPr>
      <t xml:space="preserve">трудоспособного </t>
    </r>
    <r>
      <rPr>
        <b/>
        <sz val="16"/>
        <color rgb="FF000000"/>
        <rFont val="Arial Cyr1"/>
        <charset val="204"/>
      </rPr>
      <t xml:space="preserve"> населения  от  </t>
    </r>
    <r>
      <rPr>
        <b/>
        <i/>
        <sz val="16"/>
        <color rgb="FF000000"/>
        <rFont val="Arial Cyr"/>
        <charset val="204"/>
      </rPr>
      <t>травм,  отравлений  и  несчастных  случаев</t>
    </r>
    <r>
      <rPr>
        <b/>
        <sz val="16"/>
        <color rgb="FF000000"/>
        <rFont val="Arial Cyr1"/>
        <charset val="204"/>
      </rPr>
      <t xml:space="preserve">     за</t>
    </r>
    <r>
      <rPr>
        <b/>
        <sz val="20"/>
        <color rgb="FF000000"/>
        <rFont val="Arial Cyr"/>
        <charset val="204"/>
      </rPr>
      <t xml:space="preserve"> 10 месяцев</t>
    </r>
    <r>
      <rPr>
        <b/>
        <sz val="16"/>
        <color rgb="FF000000"/>
        <rFont val="Arial Cyr1"/>
        <charset val="204"/>
      </rPr>
      <t xml:space="preserve">    2020 года                               </t>
    </r>
  </si>
  <si>
    <t>Наименование территории</t>
  </si>
  <si>
    <t>Население    (на 01.01.   2019г)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</si>
  <si>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</si>
  <si>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</si>
  <si>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</si>
  <si>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</si>
  <si>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</si>
  <si>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  ство</t>
  </si>
  <si>
    <r>
      <t xml:space="preserve">Падения     </t>
    </r>
    <r>
      <rPr>
        <b/>
        <sz val="9"/>
        <color rgb="FF000000"/>
        <rFont val="Arial Cyr1"/>
        <charset val="204"/>
      </rPr>
      <t>W00-W19</t>
    </r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</si>
  <si>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</si>
  <si>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</si>
  <si>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</si>
  <si>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</si>
  <si>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</si>
  <si>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</si>
  <si>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</si>
  <si>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</si>
  <si>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</si>
  <si>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</si>
  <si>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</si>
  <si>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</si>
  <si>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</si>
  <si>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</si>
  <si>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</si>
  <si>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</si>
  <si>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</si>
  <si>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r>
      <t xml:space="preserve">Всего за </t>
    </r>
    <r>
      <rPr>
        <b/>
        <u/>
        <sz val="12"/>
        <color rgb="FF000000"/>
        <rFont val="Arial Cyr"/>
        <charset val="204"/>
      </rPr>
      <t>10 мес. 2020г</t>
    </r>
  </si>
  <si>
    <t>Удельный вес от всех травм</t>
  </si>
  <si>
    <r>
      <t xml:space="preserve">от всех </t>
    </r>
    <r>
      <rPr>
        <u/>
        <sz val="10"/>
        <color rgb="FF000000"/>
        <rFont val="Arial Cyr"/>
        <charset val="204"/>
      </rPr>
      <t>тран-х</t>
    </r>
    <r>
      <rPr>
        <sz val="10"/>
        <color rgb="FF000000"/>
        <rFont val="Arial Cyr"/>
        <charset val="204"/>
      </rPr>
      <t xml:space="preserve"> н.с.</t>
    </r>
  </si>
  <si>
    <r>
      <t xml:space="preserve">от всех </t>
    </r>
    <r>
      <rPr>
        <b/>
        <u/>
        <sz val="10"/>
        <color rgb="FF000000"/>
        <rFont val="Arial Cyr"/>
        <charset val="204"/>
      </rPr>
      <t>отравл-й</t>
    </r>
  </si>
  <si>
    <r>
      <t xml:space="preserve">Всего за </t>
    </r>
    <r>
      <rPr>
        <u/>
        <sz val="10"/>
        <color rgb="FF000000"/>
        <rFont val="Arial Cyr"/>
        <charset val="204"/>
      </rPr>
      <t>10 мес. 2019г</t>
    </r>
  </si>
  <si>
    <t>2020г к 2019г.  абс.чис.  +, -       показ-и  в %</t>
  </si>
  <si>
    <t>увелич в 2,1 раз</t>
  </si>
  <si>
    <r>
      <t xml:space="preserve">Всего за </t>
    </r>
    <r>
      <rPr>
        <u/>
        <sz val="10"/>
        <color rgb="FF000000"/>
        <rFont val="Arial Cyr"/>
        <charset val="204"/>
      </rPr>
      <t>10 мес. 2018г</t>
    </r>
  </si>
  <si>
    <r>
      <t xml:space="preserve"> за </t>
    </r>
    <r>
      <rPr>
        <u/>
        <sz val="10"/>
        <color rgb="FF000000"/>
        <rFont val="Arial Cyr"/>
        <charset val="204"/>
      </rPr>
      <t>10 мес. 2017г</t>
    </r>
  </si>
  <si>
    <r>
      <t xml:space="preserve">за </t>
    </r>
    <r>
      <rPr>
        <u/>
        <sz val="10"/>
        <color rgb="FF000000"/>
        <rFont val="Arial Cyr"/>
        <charset val="204"/>
      </rPr>
      <t>10 мес. 2016г</t>
    </r>
  </si>
  <si>
    <r>
      <t xml:space="preserve">Смертность </t>
    </r>
    <r>
      <rPr>
        <b/>
        <i/>
        <u/>
        <sz val="14"/>
        <color rgb="FF000000"/>
        <rFont val="Arial Cyr"/>
        <charset val="204"/>
      </rPr>
      <t xml:space="preserve">всего </t>
    </r>
    <r>
      <rPr>
        <b/>
        <sz val="14"/>
        <color rgb="FF000000"/>
        <rFont val="Arial Cyr1"/>
        <charset val="204"/>
      </rPr>
      <t xml:space="preserve"> населения от </t>
    </r>
    <r>
      <rPr>
        <b/>
        <i/>
        <sz val="14"/>
        <color rgb="FF000000"/>
        <rFont val="Arial Cyr"/>
        <charset val="204"/>
      </rPr>
      <t>травм, отравлений и несчастных случаев</t>
    </r>
    <r>
      <rPr>
        <b/>
        <sz val="14"/>
        <color rgb="FF000000"/>
        <rFont val="Arial Cyr1"/>
        <charset val="204"/>
      </rPr>
      <t xml:space="preserve">  за</t>
    </r>
    <r>
      <rPr>
        <b/>
        <sz val="14"/>
        <color rgb="FF000000"/>
        <rFont val="Arial Cyr"/>
        <charset val="204"/>
      </rPr>
      <t xml:space="preserve"> 10  месяцев</t>
    </r>
    <r>
      <rPr>
        <b/>
        <sz val="14"/>
        <color rgb="FF000000"/>
        <rFont val="Arial Cyr1"/>
        <charset val="204"/>
      </rPr>
      <t xml:space="preserve">    2020 года                                           </t>
    </r>
    <r>
      <rPr>
        <b/>
        <u/>
        <sz val="14"/>
        <color rgb="FF000000"/>
        <rFont val="Arial Cyr1"/>
        <charset val="204"/>
      </rPr>
      <t xml:space="preserve">   </t>
    </r>
    <r>
      <rPr>
        <b/>
        <sz val="14"/>
        <color rgb="FF000000"/>
        <rFont val="Arial Cyr1"/>
        <charset val="204"/>
      </rPr>
      <t xml:space="preserve">                     </t>
    </r>
  </si>
  <si>
    <t xml:space="preserve">   Данные предварительные! </t>
  </si>
  <si>
    <t>Нас-е по естест-у приросту за 10 мес    2020 г</t>
  </si>
  <si>
    <t>в т.ч. от ДТП</t>
  </si>
  <si>
    <r>
      <t xml:space="preserve">Падения                                </t>
    </r>
    <r>
      <rPr>
        <b/>
        <sz val="9"/>
        <color rgb="FF000000"/>
        <rFont val="Arial Cyr1"/>
        <charset val="204"/>
      </rPr>
      <t>W00-W19</t>
    </r>
  </si>
  <si>
    <t xml:space="preserve"> за  10  месяцев    2020г.</t>
  </si>
  <si>
    <r>
      <t xml:space="preserve">от всех </t>
    </r>
    <r>
      <rPr>
        <u/>
        <sz val="10"/>
        <color rgb="FF000000"/>
        <rFont val="Times New Roman"/>
        <family val="1"/>
        <charset val="204"/>
      </rPr>
      <t>трансп-х</t>
    </r>
    <r>
      <rPr>
        <sz val="10"/>
        <color rgb="FF000000"/>
        <rFont val="Times New Roman"/>
        <family val="1"/>
        <charset val="204"/>
      </rPr>
      <t xml:space="preserve"> н.с.</t>
    </r>
  </si>
  <si>
    <r>
      <t xml:space="preserve">от всех </t>
    </r>
    <r>
      <rPr>
        <u/>
        <sz val="10"/>
        <color rgb="FF000000"/>
        <rFont val="Times New Roman"/>
        <family val="1"/>
        <charset val="204"/>
      </rPr>
      <t>отравлений</t>
    </r>
  </si>
  <si>
    <t xml:space="preserve"> за  10  месяцев    2019г.</t>
  </si>
  <si>
    <t>2020г к 2019г. абс.чис.  +, -,      показ-и  в %</t>
  </si>
  <si>
    <t xml:space="preserve"> за  10  месяцев    2018г.</t>
  </si>
  <si>
    <t xml:space="preserve"> за  10  месяцев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</si>
</sst>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0.0%"/>
    <numFmt numFmtId="167" formatCode="_-* #,##0_р_._-;\-* #,##0_р_._-;_-* &quot;-&quot;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#.0"/>
    <numFmt numFmtId="172" formatCode="#.00"/>
  </numFmts>
  <fonts count="143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sz val="9"/>
      <name val="Arial"/>
      <family val="2"/>
      <charset val="204"/>
    </font>
    <font>
      <b/>
      <sz val="12"/>
      <name val="Times New Roman Cyr"/>
      <family val="1"/>
      <charset val="204"/>
    </font>
    <font>
      <b/>
      <sz val="12"/>
      <name val="Arial"/>
      <family val="2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color rgb="FFFF0000"/>
      <name val="Times New Roman"/>
      <family val="1"/>
      <charset val="204"/>
    </font>
    <font>
      <b/>
      <u/>
      <sz val="12"/>
      <name val="Times New Roman Cyr"/>
      <charset val="204"/>
    </font>
    <font>
      <b/>
      <u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u/>
      <sz val="12"/>
      <name val="Times New Roman Cyr"/>
      <charset val="204"/>
    </font>
    <font>
      <sz val="12"/>
      <name val="Arial Cyr"/>
      <family val="2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u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"/>
      <color indexed="8"/>
      <name val="Courier"/>
      <family val="1"/>
      <charset val="204"/>
    </font>
    <font>
      <sz val="11"/>
      <color indexed="8"/>
      <name val="Arial Cyr"/>
      <charset val="204"/>
    </font>
    <font>
      <b/>
      <sz val="1"/>
      <color indexed="8"/>
      <name val="Courier"/>
      <family val="1"/>
      <charset val="204"/>
    </font>
    <font>
      <sz val="10"/>
      <name val="Courier New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Arial Cyr"/>
      <family val="2"/>
    </font>
    <font>
      <sz val="10"/>
      <color theme="1"/>
      <name val="Arial Cyr"/>
      <family val="2"/>
      <charset val="204"/>
    </font>
    <font>
      <sz val="11"/>
      <color rgb="FF000000"/>
      <name val="Arial Cyr"/>
      <charset val="204"/>
    </font>
    <font>
      <sz val="10"/>
      <color rgb="FF00000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name val="Times New Roman Cyr"/>
      <family val="1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b/>
      <u/>
      <sz val="11"/>
      <name val="Times New Roman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1"/>
      <color rgb="FFFF0000"/>
      <name val="Times New Roman"/>
      <family val="1"/>
      <charset val="204"/>
    </font>
    <font>
      <u/>
      <sz val="11"/>
      <name val="Times New Roman Cyr"/>
      <charset val="204"/>
    </font>
    <font>
      <b/>
      <sz val="9"/>
      <name val="Arial Cyr"/>
      <charset val="204"/>
    </font>
    <font>
      <u/>
      <sz val="11"/>
      <name val="Arial Cyr"/>
      <family val="2"/>
      <charset val="204"/>
    </font>
    <font>
      <sz val="11"/>
      <name val="Times New Roman Cyr"/>
      <charset val="204"/>
    </font>
    <font>
      <b/>
      <u/>
      <sz val="10"/>
      <name val="Times New Roman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u/>
      <sz val="10"/>
      <name val="Times New Roman Cyr"/>
      <charset val="204"/>
    </font>
    <font>
      <u/>
      <sz val="10"/>
      <name val="Times New Roman Cyr"/>
      <family val="1"/>
      <charset val="204"/>
    </font>
    <font>
      <sz val="9"/>
      <name val="Arial Cyr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Times New Roman Cyr"/>
      <charset val="204"/>
    </font>
    <font>
      <u/>
      <sz val="11"/>
      <name val="Times New Roman"/>
      <family val="1"/>
      <charset val="204"/>
    </font>
    <font>
      <b/>
      <sz val="22"/>
      <name val="Times New Roman Cyr"/>
      <family val="1"/>
      <charset val="204"/>
    </font>
    <font>
      <b/>
      <i/>
      <sz val="20"/>
      <name val="Times New Roman Cyr"/>
      <family val="1"/>
      <charset val="204"/>
    </font>
    <font>
      <b/>
      <i/>
      <sz val="22"/>
      <name val="Times New Roman Cyr"/>
      <family val="1"/>
      <charset val="204"/>
    </font>
    <font>
      <b/>
      <sz val="12"/>
      <name val="Arial Cyr"/>
      <family val="2"/>
      <charset val="204"/>
    </font>
    <font>
      <b/>
      <u/>
      <sz val="12"/>
      <name val="Arial Cyr"/>
      <family val="2"/>
      <charset val="204"/>
    </font>
    <font>
      <u/>
      <sz val="11"/>
      <name val="Times New Roman Cyr"/>
      <family val="1"/>
      <charset val="204"/>
    </font>
    <font>
      <b/>
      <sz val="16"/>
      <color rgb="FF000000"/>
      <name val="Arial Cyr1"/>
      <charset val="204"/>
    </font>
    <font>
      <b/>
      <u/>
      <sz val="16"/>
      <color rgb="FF800000"/>
      <name val="Arial Cyr"/>
      <charset val="204"/>
    </font>
    <font>
      <b/>
      <i/>
      <sz val="16"/>
      <color rgb="FF000000"/>
      <name val="Arial Cyr"/>
      <charset val="204"/>
    </font>
    <font>
      <b/>
      <sz val="20"/>
      <color rgb="FF000000"/>
      <name val="Arial Cyr"/>
      <charset val="204"/>
    </font>
    <font>
      <b/>
      <sz val="11"/>
      <color rgb="FF000000"/>
      <name val="Arial Cyr1"/>
      <charset val="204"/>
    </font>
    <font>
      <sz val="11"/>
      <color rgb="FF000000"/>
      <name val="Arial Cyr1"/>
      <charset val="204"/>
    </font>
    <font>
      <b/>
      <sz val="10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sz val="10"/>
      <color rgb="FF000000"/>
      <name val="Arial Cyr1"/>
      <charset val="204"/>
    </font>
    <font>
      <b/>
      <sz val="12"/>
      <color rgb="FF000000"/>
      <name val="Arial Cyr"/>
      <charset val="204"/>
    </font>
    <font>
      <b/>
      <sz val="11"/>
      <color rgb="FF000000"/>
      <name val="Arial Cyr"/>
      <charset val="204"/>
    </font>
    <font>
      <b/>
      <u/>
      <sz val="12"/>
      <color rgb="FF000000"/>
      <name val="Arial Cyr"/>
      <charset val="204"/>
    </font>
    <font>
      <b/>
      <sz val="11"/>
      <color rgb="FF000000"/>
      <name val="Times New Roman Cyr"/>
      <charset val="204"/>
    </font>
    <font>
      <b/>
      <sz val="10"/>
      <color rgb="FF000000"/>
      <name val="Times New Roman Cyr"/>
      <charset val="204"/>
    </font>
    <font>
      <sz val="9"/>
      <color rgb="FF000000"/>
      <name val="Arial Cyr"/>
      <charset val="204"/>
    </font>
    <font>
      <u/>
      <sz val="10"/>
      <color rgb="FF000000"/>
      <name val="Arial Cyr"/>
      <charset val="204"/>
    </font>
    <font>
      <b/>
      <u/>
      <sz val="10"/>
      <color rgb="FF000000"/>
      <name val="Arial Cyr"/>
      <charset val="204"/>
    </font>
    <font>
      <b/>
      <sz val="14"/>
      <color rgb="FF000000"/>
      <name val="Arial Cyr1"/>
      <charset val="204"/>
    </font>
    <font>
      <b/>
      <i/>
      <u/>
      <sz val="14"/>
      <color rgb="FF000000"/>
      <name val="Arial Cyr"/>
      <charset val="204"/>
    </font>
    <font>
      <b/>
      <i/>
      <sz val="14"/>
      <color rgb="FF000000"/>
      <name val="Arial Cyr"/>
      <charset val="204"/>
    </font>
    <font>
      <b/>
      <sz val="14"/>
      <color rgb="FF000000"/>
      <name val="Arial Cyr"/>
      <charset val="204"/>
    </font>
    <font>
      <b/>
      <u/>
      <sz val="14"/>
      <color rgb="FF000000"/>
      <name val="Arial Cyr1"/>
      <charset val="204"/>
    </font>
    <font>
      <sz val="14"/>
      <color rgb="FF000000"/>
      <name val="Arial Cyr"/>
      <charset val="204"/>
    </font>
    <font>
      <b/>
      <sz val="12"/>
      <color rgb="FF000000"/>
      <name val="Arial Cyr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4"/>
        <bgColor indexed="43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20"/>
        <bgColor indexed="3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0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42">
    <xf numFmtId="0" fontId="0" fillId="0" borderId="0"/>
    <xf numFmtId="164" fontId="12" fillId="0" borderId="0" applyFill="0" applyBorder="0" applyAlignment="0" applyProtection="0"/>
    <xf numFmtId="9" fontId="1" fillId="0" borderId="0" applyFill="0" applyBorder="0" applyAlignment="0" applyProtection="0"/>
    <xf numFmtId="0" fontId="16" fillId="0" borderId="0"/>
    <xf numFmtId="0" fontId="18" fillId="0" borderId="0"/>
    <xf numFmtId="0" fontId="1" fillId="0" borderId="0"/>
    <xf numFmtId="0" fontId="1" fillId="0" borderId="0"/>
    <xf numFmtId="0" fontId="39" fillId="7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1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4" borderId="0" applyNumberFormat="0" applyBorder="0" applyAlignment="0" applyProtection="0"/>
    <xf numFmtId="0" fontId="39" fillId="17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4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2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0" borderId="0">
      <protection locked="0"/>
    </xf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1" fillId="0" borderId="0">
      <protection locked="0"/>
    </xf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41" fillId="0" borderId="0">
      <protection locked="0"/>
    </xf>
    <xf numFmtId="9" fontId="42" fillId="0" borderId="0" applyFont="0" applyBorder="0" applyProtection="0"/>
    <xf numFmtId="0" fontId="41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/>
    <xf numFmtId="0" fontId="20" fillId="0" borderId="0" applyNumberFormat="0" applyFill="0" applyBorder="0" applyAlignment="0" applyProtection="0"/>
    <xf numFmtId="0" fontId="41" fillId="0" borderId="0">
      <protection locked="0"/>
    </xf>
    <xf numFmtId="0" fontId="41" fillId="0" borderId="43">
      <protection locked="0"/>
    </xf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34" borderId="0" applyNumberFormat="0" applyBorder="0" applyAlignment="0" applyProtection="0"/>
    <xf numFmtId="0" fontId="40" fillId="31" borderId="0" applyNumberFormat="0" applyBorder="0" applyAlignment="0" applyProtection="0"/>
    <xf numFmtId="0" fontId="40" fillId="41" borderId="0" applyNumberFormat="0" applyBorder="0" applyAlignment="0" applyProtection="0"/>
    <xf numFmtId="0" fontId="40" fillId="33" borderId="0" applyNumberFormat="0" applyBorder="0" applyAlignment="0" applyProtection="0"/>
    <xf numFmtId="0" fontId="40" fillId="32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5" fillId="21" borderId="44" applyNumberFormat="0" applyAlignment="0" applyProtection="0"/>
    <xf numFmtId="0" fontId="45" fillId="13" borderId="44" applyNumberFormat="0" applyAlignment="0" applyProtection="0"/>
    <xf numFmtId="0" fontId="46" fillId="44" borderId="45" applyNumberFormat="0" applyAlignment="0" applyProtection="0"/>
    <xf numFmtId="0" fontId="46" fillId="25" borderId="45" applyNumberFormat="0" applyAlignment="0" applyProtection="0"/>
    <xf numFmtId="0" fontId="47" fillId="44" borderId="44" applyNumberFormat="0" applyAlignment="0" applyProtection="0"/>
    <xf numFmtId="0" fontId="47" fillId="25" borderId="44" applyNumberFormat="0" applyAlignment="0" applyProtection="0"/>
    <xf numFmtId="0" fontId="48" fillId="0" borderId="46" applyNumberFormat="0" applyFill="0" applyAlignment="0" applyProtection="0"/>
    <xf numFmtId="0" fontId="48" fillId="0" borderId="46" applyNumberFormat="0" applyFill="0" applyAlignment="0" applyProtection="0"/>
    <xf numFmtId="0" fontId="49" fillId="0" borderId="47" applyNumberFormat="0" applyFill="0" applyAlignment="0" applyProtection="0"/>
    <xf numFmtId="0" fontId="49" fillId="0" borderId="47" applyNumberFormat="0" applyFill="0" applyAlignment="0" applyProtection="0"/>
    <xf numFmtId="0" fontId="50" fillId="0" borderId="48" applyNumberFormat="0" applyFill="0" applyAlignment="0" applyProtection="0"/>
    <xf numFmtId="0" fontId="50" fillId="0" borderId="4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9" applyNumberFormat="0" applyFill="0" applyAlignment="0" applyProtection="0"/>
    <xf numFmtId="0" fontId="51" fillId="0" borderId="49" applyNumberFormat="0" applyFill="0" applyAlignment="0" applyProtection="0"/>
    <xf numFmtId="0" fontId="52" fillId="45" borderId="50" applyNumberFormat="0" applyAlignment="0" applyProtection="0"/>
    <xf numFmtId="0" fontId="52" fillId="46" borderId="50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54" fillId="4" borderId="0" applyNumberFormat="0" applyBorder="0" applyAlignment="0" applyProtection="0"/>
    <xf numFmtId="0" fontId="55" fillId="0" borderId="0"/>
    <xf numFmtId="0" fontId="1" fillId="0" borderId="0"/>
    <xf numFmtId="0" fontId="56" fillId="0" borderId="0"/>
    <xf numFmtId="0" fontId="18" fillId="0" borderId="0"/>
    <xf numFmtId="0" fontId="16" fillId="0" borderId="0"/>
    <xf numFmtId="0" fontId="57" fillId="0" borderId="0">
      <protection locked="0"/>
    </xf>
    <xf numFmtId="0" fontId="39" fillId="0" borderId="0"/>
    <xf numFmtId="0" fontId="16" fillId="0" borderId="0"/>
    <xf numFmtId="0" fontId="55" fillId="0" borderId="0"/>
    <xf numFmtId="0" fontId="16" fillId="0" borderId="0"/>
    <xf numFmtId="0" fontId="16" fillId="0" borderId="0"/>
    <xf numFmtId="0" fontId="18" fillId="0" borderId="0"/>
    <xf numFmtId="0" fontId="57" fillId="0" borderId="0">
      <protection locked="0"/>
    </xf>
    <xf numFmtId="0" fontId="56" fillId="0" borderId="0"/>
    <xf numFmtId="0" fontId="16" fillId="0" borderId="0"/>
    <xf numFmtId="0" fontId="55" fillId="0" borderId="0"/>
    <xf numFmtId="0" fontId="16" fillId="0" borderId="0"/>
    <xf numFmtId="0" fontId="18" fillId="0" borderId="0"/>
    <xf numFmtId="0" fontId="58" fillId="0" borderId="0"/>
    <xf numFmtId="0" fontId="59" fillId="0" borderId="0"/>
    <xf numFmtId="0" fontId="60" fillId="0" borderId="0"/>
    <xf numFmtId="0" fontId="16" fillId="0" borderId="0"/>
    <xf numFmtId="0" fontId="60" fillId="0" borderId="0"/>
    <xf numFmtId="0" fontId="1" fillId="0" borderId="0"/>
    <xf numFmtId="0" fontId="61" fillId="0" borderId="0" applyNumberFormat="0" applyBorder="0" applyProtection="0"/>
    <xf numFmtId="0" fontId="62" fillId="14" borderId="0" applyNumberFormat="0" applyBorder="0" applyAlignment="0" applyProtection="0"/>
    <xf numFmtId="0" fontId="62" fillId="48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49" borderId="51" applyNumberFormat="0" applyFont="0" applyAlignment="0" applyProtection="0"/>
    <xf numFmtId="0" fontId="56" fillId="16" borderId="51" applyNumberFormat="0" applyAlignment="0" applyProtection="0"/>
    <xf numFmtId="9" fontId="56" fillId="0" borderId="0" applyFill="0" applyBorder="0" applyAlignment="0" applyProtection="0"/>
    <xf numFmtId="9" fontId="58" fillId="0" borderId="0" applyBorder="0" applyProtection="0"/>
    <xf numFmtId="9" fontId="18" fillId="0" borderId="0" applyFont="0" applyFill="0" applyBorder="0" applyAlignment="0" applyProtection="0"/>
    <xf numFmtId="9" fontId="1" fillId="0" borderId="0" applyFill="0" applyBorder="0" applyAlignment="0" applyProtection="0"/>
    <xf numFmtId="9" fontId="5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6" fillId="0" borderId="0" applyFill="0" applyBorder="0" applyAlignment="0" applyProtection="0"/>
    <xf numFmtId="0" fontId="64" fillId="0" borderId="52" applyNumberFormat="0" applyFill="0" applyAlignment="0" applyProtection="0"/>
    <xf numFmtId="0" fontId="64" fillId="0" borderId="52" applyNumberFormat="0" applyFill="0" applyAlignment="0" applyProtection="0"/>
    <xf numFmtId="165" fontId="20" fillId="0" borderId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ill="0" applyBorder="0" applyAlignment="0" applyProtection="0"/>
    <xf numFmtId="0" fontId="66" fillId="15" borderId="0" applyNumberFormat="0" applyBorder="0" applyAlignment="0" applyProtection="0"/>
    <xf numFmtId="0" fontId="66" fillId="20" borderId="0" applyNumberFormat="0" applyBorder="0" applyAlignment="0" applyProtection="0"/>
  </cellStyleXfs>
  <cellXfs count="596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0" xfId="0" quotePrefix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2" borderId="3" xfId="0" quotePrefix="1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5" fillId="4" borderId="5" xfId="0" applyFont="1" applyFill="1" applyBorder="1" applyAlignment="1" applyProtection="1">
      <alignment horizontal="center" vertical="center" textRotation="90" wrapText="1"/>
    </xf>
    <xf numFmtId="0" fontId="4" fillId="5" borderId="4" xfId="0" applyFont="1" applyFill="1" applyBorder="1" applyAlignment="1" applyProtection="1">
      <alignment vertical="center"/>
    </xf>
    <xf numFmtId="0" fontId="7" fillId="0" borderId="6" xfId="0" applyFont="1" applyBorder="1" applyAlignment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textRotation="90" wrapText="1"/>
    </xf>
    <xf numFmtId="0" fontId="9" fillId="0" borderId="8" xfId="0" applyFont="1" applyBorder="1" applyAlignment="1">
      <alignment vertical="center"/>
    </xf>
    <xf numFmtId="0" fontId="4" fillId="4" borderId="9" xfId="0" applyFont="1" applyFill="1" applyBorder="1" applyAlignment="1" applyProtection="1">
      <alignment horizontal="center" vertical="center" textRotation="90" wrapText="1"/>
    </xf>
    <xf numFmtId="0" fontId="10" fillId="4" borderId="10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8" fillId="4" borderId="14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textRotation="90" wrapText="1"/>
    </xf>
    <xf numFmtId="0" fontId="8" fillId="4" borderId="16" xfId="0" applyFont="1" applyFill="1" applyBorder="1" applyAlignment="1" applyProtection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164" fontId="13" fillId="7" borderId="18" xfId="1" applyFont="1" applyFill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 wrapText="1"/>
    </xf>
    <xf numFmtId="0" fontId="4" fillId="2" borderId="20" xfId="0" applyFont="1" applyFill="1" applyBorder="1" applyAlignment="1" applyProtection="1">
      <alignment horizontal="center" vertical="center" textRotation="90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4" fillId="4" borderId="22" xfId="0" applyFont="1" applyFill="1" applyBorder="1" applyAlignment="1" applyProtection="1">
      <alignment horizontal="center" vertical="center" textRotation="90" wrapText="1"/>
    </xf>
    <xf numFmtId="0" fontId="8" fillId="4" borderId="22" xfId="0" applyFont="1" applyFill="1" applyBorder="1" applyAlignment="1" applyProtection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164" fontId="13" fillId="0" borderId="25" xfId="1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15" fillId="2" borderId="27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1" fontId="0" fillId="0" borderId="8" xfId="0" applyNumberFormat="1" applyBorder="1" applyAlignment="1">
      <alignment horizontal="center" vertical="center"/>
    </xf>
    <xf numFmtId="1" fontId="17" fillId="0" borderId="27" xfId="3" applyNumberFormat="1" applyFont="1" applyFill="1" applyBorder="1" applyAlignment="1" applyProtection="1">
      <alignment horizontal="center" vertical="center"/>
    </xf>
    <xf numFmtId="165" fontId="11" fillId="0" borderId="9" xfId="0" applyNumberFormat="1" applyFont="1" applyFill="1" applyBorder="1" applyAlignment="1" applyProtection="1">
      <alignment horizontal="center" vertical="center"/>
    </xf>
    <xf numFmtId="165" fontId="5" fillId="0" borderId="14" xfId="0" applyNumberFormat="1" applyFont="1" applyFill="1" applyBorder="1" applyAlignment="1" applyProtection="1">
      <alignment horizontal="center" vertical="center"/>
    </xf>
    <xf numFmtId="165" fontId="5" fillId="0" borderId="7" xfId="0" applyNumberFormat="1" applyFont="1" applyFill="1" applyBorder="1" applyAlignment="1" applyProtection="1">
      <alignment horizontal="center" vertical="center"/>
    </xf>
    <xf numFmtId="165" fontId="5" fillId="0" borderId="8" xfId="0" applyNumberFormat="1" applyFont="1" applyFill="1" applyBorder="1" applyAlignment="1" applyProtection="1">
      <alignment horizontal="center" vertical="center"/>
    </xf>
    <xf numFmtId="1" fontId="19" fillId="8" borderId="28" xfId="4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1" fontId="20" fillId="0" borderId="22" xfId="0" applyNumberFormat="1" applyFont="1" applyFill="1" applyBorder="1" applyAlignment="1">
      <alignment horizontal="center" vertical="center"/>
    </xf>
    <xf numFmtId="165" fontId="20" fillId="4" borderId="14" xfId="0" applyNumberFormat="1" applyFont="1" applyFill="1" applyBorder="1" applyAlignment="1">
      <alignment horizontal="center" vertical="center"/>
    </xf>
    <xf numFmtId="0" fontId="21" fillId="0" borderId="28" xfId="4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/>
    <xf numFmtId="1" fontId="19" fillId="9" borderId="28" xfId="4" applyNumberFormat="1" applyFont="1" applyFill="1" applyBorder="1" applyAlignment="1">
      <alignment horizontal="center" vertical="center"/>
    </xf>
    <xf numFmtId="1" fontId="19" fillId="10" borderId="28" xfId="4" applyNumberFormat="1" applyFont="1" applyFill="1" applyBorder="1" applyAlignment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9" borderId="27" xfId="0" applyFont="1" applyFill="1" applyBorder="1" applyAlignment="1" applyProtection="1">
      <alignment horizontal="center" vertical="center"/>
    </xf>
    <xf numFmtId="0" fontId="3" fillId="9" borderId="7" xfId="0" applyFont="1" applyFill="1" applyBorder="1" applyAlignment="1" applyProtection="1">
      <alignment horizontal="left" vertical="center"/>
    </xf>
    <xf numFmtId="1" fontId="8" fillId="8" borderId="7" xfId="0" applyNumberFormat="1" applyFont="1" applyFill="1" applyBorder="1" applyAlignment="1" applyProtection="1">
      <alignment horizontal="center" vertical="center"/>
    </xf>
    <xf numFmtId="1" fontId="8" fillId="8" borderId="13" xfId="0" applyNumberFormat="1" applyFont="1" applyFill="1" applyBorder="1" applyAlignment="1" applyProtection="1">
      <alignment horizontal="center" vertical="center"/>
    </xf>
    <xf numFmtId="165" fontId="11" fillId="10" borderId="9" xfId="0" applyNumberFormat="1" applyFont="1" applyFill="1" applyBorder="1" applyAlignment="1" applyProtection="1">
      <alignment horizontal="center" vertical="center"/>
    </xf>
    <xf numFmtId="165" fontId="5" fillId="10" borderId="14" xfId="0" applyNumberFormat="1" applyFont="1" applyFill="1" applyBorder="1" applyAlignment="1" applyProtection="1">
      <alignment horizontal="center" vertical="center"/>
    </xf>
    <xf numFmtId="165" fontId="5" fillId="10" borderId="7" xfId="0" applyNumberFormat="1" applyFont="1" applyFill="1" applyBorder="1" applyAlignment="1" applyProtection="1">
      <alignment horizontal="center" vertical="center"/>
    </xf>
    <xf numFmtId="165" fontId="4" fillId="11" borderId="8" xfId="0" applyNumberFormat="1" applyFont="1" applyFill="1" applyBorder="1" applyAlignment="1" applyProtection="1">
      <alignment horizontal="center" vertical="center"/>
    </xf>
    <xf numFmtId="165" fontId="5" fillId="10" borderId="8" xfId="0" applyNumberFormat="1" applyFont="1" applyFill="1" applyBorder="1" applyAlignment="1" applyProtection="1">
      <alignment horizontal="center" vertical="center"/>
    </xf>
    <xf numFmtId="1" fontId="22" fillId="9" borderId="14" xfId="0" applyNumberFormat="1" applyFont="1" applyFill="1" applyBorder="1" applyAlignment="1" applyProtection="1">
      <alignment horizontal="center" vertical="center"/>
    </xf>
    <xf numFmtId="1" fontId="20" fillId="10" borderId="14" xfId="0" applyNumberFormat="1" applyFont="1" applyFill="1" applyBorder="1" applyAlignment="1">
      <alignment horizontal="center" vertical="center"/>
    </xf>
    <xf numFmtId="1" fontId="20" fillId="10" borderId="22" xfId="0" applyNumberFormat="1" applyFont="1" applyFill="1" applyBorder="1" applyAlignment="1">
      <alignment horizontal="center" vertical="center"/>
    </xf>
    <xf numFmtId="165" fontId="20" fillId="11" borderId="14" xfId="0" applyNumberFormat="1" applyFont="1" applyFill="1" applyBorder="1" applyAlignment="1">
      <alignment horizontal="center" vertical="center"/>
    </xf>
    <xf numFmtId="0" fontId="19" fillId="10" borderId="7" xfId="4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13" fillId="10" borderId="8" xfId="0" applyFont="1" applyFill="1" applyBorder="1" applyAlignment="1">
      <alignment horizontal="center" vertical="center"/>
    </xf>
    <xf numFmtId="0" fontId="13" fillId="0" borderId="0" xfId="0" applyFont="1"/>
    <xf numFmtId="165" fontId="23" fillId="0" borderId="8" xfId="0" applyNumberFormat="1" applyFont="1" applyFill="1" applyBorder="1" applyAlignment="1" applyProtection="1">
      <alignment horizontal="center" vertical="center"/>
    </xf>
    <xf numFmtId="1" fontId="24" fillId="8" borderId="29" xfId="4" applyNumberFormat="1" applyFont="1" applyFill="1" applyBorder="1" applyAlignment="1">
      <alignment horizontal="center" vertical="center"/>
    </xf>
    <xf numFmtId="0" fontId="21" fillId="0" borderId="29" xfId="4" applyFont="1" applyFill="1" applyBorder="1" applyAlignment="1">
      <alignment horizontal="center" vertical="center"/>
    </xf>
    <xf numFmtId="0" fontId="8" fillId="9" borderId="30" xfId="0" quotePrefix="1" applyFont="1" applyFill="1" applyBorder="1" applyAlignment="1" applyProtection="1">
      <alignment horizontal="left" vertical="center"/>
    </xf>
    <xf numFmtId="0" fontId="8" fillId="9" borderId="31" xfId="0" applyFont="1" applyFill="1" applyBorder="1" applyAlignment="1" applyProtection="1">
      <alignment horizontal="left" vertical="center"/>
    </xf>
    <xf numFmtId="1" fontId="8" fillId="9" borderId="8" xfId="0" applyNumberFormat="1" applyFont="1" applyFill="1" applyBorder="1" applyAlignment="1" applyProtection="1">
      <alignment horizontal="center" vertical="center"/>
      <protection locked="0"/>
    </xf>
    <xf numFmtId="1" fontId="26" fillId="9" borderId="9" xfId="3" applyNumberFormat="1" applyFont="1" applyFill="1" applyBorder="1" applyAlignment="1" applyProtection="1">
      <alignment horizontal="center" vertical="center"/>
    </xf>
    <xf numFmtId="0" fontId="24" fillId="9" borderId="32" xfId="4" applyFont="1" applyFill="1" applyBorder="1" applyAlignment="1">
      <alignment horizontal="center" vertical="center"/>
    </xf>
    <xf numFmtId="1" fontId="19" fillId="11" borderId="18" xfId="0" applyNumberFormat="1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3" fillId="9" borderId="18" xfId="0" applyFont="1" applyFill="1" applyBorder="1" applyAlignment="1">
      <alignment horizontal="center" vertical="center"/>
    </xf>
    <xf numFmtId="0" fontId="27" fillId="0" borderId="34" xfId="0" quotePrefix="1" applyFont="1" applyFill="1" applyBorder="1" applyAlignment="1" applyProtection="1">
      <alignment horizontal="center" vertical="center" wrapText="1"/>
    </xf>
    <xf numFmtId="0" fontId="27" fillId="0" borderId="35" xfId="0" applyFont="1" applyFill="1" applyBorder="1" applyAlignment="1" applyProtection="1">
      <alignment horizontal="center" vertical="center" wrapText="1"/>
    </xf>
    <xf numFmtId="1" fontId="20" fillId="0" borderId="14" xfId="5" applyNumberFormat="1" applyFont="1" applyFill="1" applyBorder="1" applyAlignment="1">
      <alignment horizontal="center" vertical="center"/>
    </xf>
    <xf numFmtId="0" fontId="27" fillId="0" borderId="16" xfId="6" applyFont="1" applyFill="1" applyBorder="1" applyAlignment="1" applyProtection="1">
      <alignment horizontal="center" vertical="center"/>
      <protection locked="0"/>
    </xf>
    <xf numFmtId="1" fontId="27" fillId="0" borderId="34" xfId="0" applyNumberFormat="1" applyFont="1" applyFill="1" applyBorder="1" applyAlignment="1" applyProtection="1">
      <alignment horizontal="center" vertical="center"/>
    </xf>
    <xf numFmtId="1" fontId="27" fillId="0" borderId="14" xfId="0" applyNumberFormat="1" applyFont="1" applyFill="1" applyBorder="1" applyAlignment="1" applyProtection="1">
      <alignment horizontal="center" vertical="center"/>
    </xf>
    <xf numFmtId="165" fontId="27" fillId="0" borderId="14" xfId="0" applyNumberFormat="1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1" fontId="20" fillId="0" borderId="8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65" fontId="2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8" xfId="0" quotePrefix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/>
    </xf>
    <xf numFmtId="166" fontId="30" fillId="0" borderId="14" xfId="2" applyNumberFormat="1" applyFont="1" applyFill="1" applyBorder="1" applyAlignment="1">
      <alignment horizontal="center" vertical="center"/>
    </xf>
    <xf numFmtId="9" fontId="31" fillId="0" borderId="0" xfId="2" applyFont="1" applyFill="1" applyBorder="1" applyAlignment="1">
      <alignment horizontal="center" vertical="center"/>
    </xf>
    <xf numFmtId="0" fontId="31" fillId="0" borderId="0" xfId="0" applyFont="1"/>
    <xf numFmtId="0" fontId="27" fillId="0" borderId="37" xfId="0" applyFont="1" applyFill="1" applyBorder="1" applyAlignment="1" applyProtection="1">
      <alignment horizontal="right" vertical="center" wrapText="1"/>
    </xf>
    <xf numFmtId="0" fontId="27" fillId="0" borderId="38" xfId="0" applyFont="1" applyFill="1" applyBorder="1" applyAlignment="1" applyProtection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165" fontId="27" fillId="0" borderId="34" xfId="0" applyNumberFormat="1" applyFont="1" applyFill="1" applyBorder="1" applyAlignment="1" applyProtection="1">
      <alignment horizontal="center" vertical="center"/>
    </xf>
    <xf numFmtId="1" fontId="20" fillId="0" borderId="40" xfId="0" applyNumberFormat="1" applyFont="1" applyFill="1" applyBorder="1" applyAlignment="1">
      <alignment horizontal="center" vertical="center"/>
    </xf>
    <xf numFmtId="0" fontId="27" fillId="0" borderId="36" xfId="0" applyFont="1" applyFill="1" applyBorder="1" applyAlignment="1" applyProtection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3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" xfId="0" applyFont="1" applyFill="1" applyBorder="1"/>
    <xf numFmtId="165" fontId="15" fillId="0" borderId="27" xfId="0" applyNumberFormat="1" applyFont="1" applyFill="1" applyBorder="1" applyAlignment="1" applyProtection="1">
      <alignment horizontal="center" vertical="center"/>
    </xf>
    <xf numFmtId="165" fontId="15" fillId="0" borderId="14" xfId="0" applyNumberFormat="1" applyFont="1" applyFill="1" applyBorder="1" applyAlignment="1" applyProtection="1">
      <alignment horizontal="center" vertical="center"/>
    </xf>
    <xf numFmtId="165" fontId="15" fillId="0" borderId="16" xfId="0" applyNumberFormat="1" applyFont="1" applyFill="1" applyBorder="1" applyAlignment="1" applyProtection="1">
      <alignment horizontal="center" vertical="center"/>
    </xf>
    <xf numFmtId="165" fontId="15" fillId="0" borderId="18" xfId="0" applyNumberFormat="1" applyFont="1" applyFill="1" applyBorder="1" applyAlignment="1" applyProtection="1">
      <alignment horizontal="center" vertical="center"/>
    </xf>
    <xf numFmtId="165" fontId="15" fillId="0" borderId="0" xfId="0" applyNumberFormat="1" applyFont="1" applyFill="1" applyBorder="1" applyAlignment="1" applyProtection="1">
      <alignment horizontal="center" vertical="center"/>
    </xf>
    <xf numFmtId="1" fontId="15" fillId="0" borderId="41" xfId="0" applyNumberFormat="1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32" fillId="0" borderId="0" xfId="0" applyFont="1"/>
    <xf numFmtId="0" fontId="0" fillId="0" borderId="8" xfId="0" applyFont="1" applyBorder="1" applyAlignment="1">
      <alignment wrapText="1"/>
    </xf>
    <xf numFmtId="0" fontId="13" fillId="0" borderId="0" xfId="0" applyFont="1" applyFill="1" applyBorder="1" applyAlignment="1"/>
    <xf numFmtId="0" fontId="0" fillId="0" borderId="0" xfId="0" applyFill="1" applyBorder="1"/>
    <xf numFmtId="0" fontId="0" fillId="0" borderId="0" xfId="0" applyBorder="1"/>
    <xf numFmtId="0" fontId="3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vertical="center"/>
    </xf>
    <xf numFmtId="0" fontId="36" fillId="0" borderId="8" xfId="0" applyFont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9" fillId="0" borderId="36" xfId="0" quotePrefix="1" applyFont="1" applyBorder="1" applyAlignment="1">
      <alignment horizontal="center" vertical="center" wrapText="1"/>
    </xf>
    <xf numFmtId="0" fontId="13" fillId="0" borderId="38" xfId="0" applyFont="1" applyBorder="1" applyAlignment="1">
      <alignment wrapText="1"/>
    </xf>
    <xf numFmtId="0" fontId="13" fillId="0" borderId="42" xfId="0" applyFont="1" applyBorder="1" applyAlignment="1">
      <alignment wrapText="1"/>
    </xf>
    <xf numFmtId="165" fontId="9" fillId="0" borderId="8" xfId="0" applyNumberFormat="1" applyFont="1" applyBorder="1" applyAlignment="1">
      <alignment horizontal="center" vertical="center"/>
    </xf>
    <xf numFmtId="165" fontId="9" fillId="6" borderId="8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35" fillId="0" borderId="8" xfId="0" quotePrefix="1" applyFont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/>
    </xf>
    <xf numFmtId="0" fontId="20" fillId="0" borderId="36" xfId="0" quotePrefix="1" applyFont="1" applyFill="1" applyBorder="1" applyAlignment="1">
      <alignment horizontal="right" vertical="center" wrapText="1"/>
    </xf>
    <xf numFmtId="0" fontId="20" fillId="0" borderId="38" xfId="0" applyFont="1" applyFill="1" applyBorder="1" applyAlignment="1">
      <alignment horizontal="right" vertical="center" wrapText="1"/>
    </xf>
    <xf numFmtId="0" fontId="20" fillId="0" borderId="42" xfId="0" applyFont="1" applyBorder="1" applyAlignment="1">
      <alignment horizontal="right"/>
    </xf>
    <xf numFmtId="165" fontId="20" fillId="0" borderId="0" xfId="3" applyNumberFormat="1" applyFont="1" applyFill="1" applyBorder="1" applyAlignment="1">
      <alignment horizontal="center" vertical="center"/>
    </xf>
    <xf numFmtId="0" fontId="9" fillId="0" borderId="36" xfId="0" quotePrefix="1" applyFont="1" applyBorder="1" applyAlignment="1">
      <alignment horizontal="left" vertical="center" wrapText="1"/>
    </xf>
    <xf numFmtId="166" fontId="13" fillId="0" borderId="8" xfId="2" applyNumberFormat="1" applyFont="1" applyFill="1" applyBorder="1" applyAlignment="1">
      <alignment horizontal="center" vertical="center" wrapText="1"/>
    </xf>
    <xf numFmtId="166" fontId="13" fillId="0" borderId="0" xfId="2" applyNumberFormat="1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right" vertical="center" wrapText="1"/>
    </xf>
    <xf numFmtId="165" fontId="20" fillId="0" borderId="8" xfId="3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wrapText="1"/>
    </xf>
    <xf numFmtId="0" fontId="0" fillId="0" borderId="42" xfId="0" applyFont="1" applyBorder="1" applyAlignment="1">
      <alignment horizontal="right" wrapText="1"/>
    </xf>
    <xf numFmtId="165" fontId="20" fillId="0" borderId="8" xfId="0" applyNumberFormat="1" applyFont="1" applyBorder="1" applyAlignment="1">
      <alignment horizontal="center" vertical="center"/>
    </xf>
    <xf numFmtId="0" fontId="67" fillId="2" borderId="0" xfId="0" quotePrefix="1" applyFont="1" applyFill="1" applyBorder="1" applyAlignment="1" applyProtection="1">
      <alignment horizontal="center" vertical="center" wrapText="1"/>
    </xf>
    <xf numFmtId="0" fontId="67" fillId="2" borderId="0" xfId="0" applyFont="1" applyFill="1" applyBorder="1" applyAlignment="1" applyProtection="1">
      <alignment horizontal="center" vertical="center" wrapText="1"/>
    </xf>
    <xf numFmtId="0" fontId="67" fillId="2" borderId="0" xfId="0" applyFont="1" applyFill="1" applyBorder="1" applyAlignment="1" applyProtection="1">
      <alignment horizontal="center" vertical="center" wrapText="1"/>
    </xf>
    <xf numFmtId="0" fontId="67" fillId="2" borderId="0" xfId="0" applyFont="1" applyFill="1" applyBorder="1" applyAlignment="1" applyProtection="1">
      <alignment horizontal="center"/>
    </xf>
    <xf numFmtId="0" fontId="8" fillId="2" borderId="5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54" xfId="0" applyFont="1" applyFill="1" applyBorder="1" applyAlignment="1" applyProtection="1">
      <alignment horizontal="center" vertical="center" wrapText="1"/>
    </xf>
    <xf numFmtId="0" fontId="71" fillId="2" borderId="54" xfId="0" applyFont="1" applyFill="1" applyBorder="1" applyAlignment="1" applyProtection="1">
      <alignment horizontal="center" vertical="center" textRotation="90" wrapText="1"/>
    </xf>
    <xf numFmtId="0" fontId="71" fillId="2" borderId="4" xfId="0" applyFont="1" applyFill="1" applyBorder="1" applyAlignment="1" applyProtection="1">
      <alignment horizontal="center" vertical="center" textRotation="90" wrapText="1"/>
    </xf>
    <xf numFmtId="0" fontId="71" fillId="2" borderId="53" xfId="0" applyFont="1" applyFill="1" applyBorder="1" applyAlignment="1" applyProtection="1">
      <alignment horizontal="center" vertical="center" textRotation="90" wrapText="1"/>
    </xf>
    <xf numFmtId="0" fontId="19" fillId="2" borderId="18" xfId="0" applyFont="1" applyFill="1" applyBorder="1" applyAlignment="1" applyProtection="1">
      <alignment horizontal="center" vertical="center" textRotation="90" wrapText="1"/>
    </xf>
    <xf numFmtId="0" fontId="71" fillId="8" borderId="8" xfId="0" applyFont="1" applyFill="1" applyBorder="1" applyAlignment="1" applyProtection="1">
      <alignment horizontal="center" vertical="center" textRotation="90" wrapText="1"/>
    </xf>
    <xf numFmtId="0" fontId="71" fillId="2" borderId="14" xfId="0" applyFont="1" applyFill="1" applyBorder="1" applyAlignment="1" applyProtection="1">
      <alignment horizontal="center" vertical="center" wrapText="1"/>
    </xf>
    <xf numFmtId="0" fontId="71" fillId="4" borderId="14" xfId="0" applyFont="1" applyFill="1" applyBorder="1" applyAlignment="1" applyProtection="1">
      <alignment horizontal="center" vertical="center" wrapText="1"/>
    </xf>
    <xf numFmtId="0" fontId="71" fillId="2" borderId="16" xfId="0" applyFont="1" applyFill="1" applyBorder="1" applyAlignment="1" applyProtection="1">
      <alignment horizontal="center" vertical="center" wrapText="1"/>
    </xf>
    <xf numFmtId="0" fontId="71" fillId="2" borderId="7" xfId="0" applyFont="1" applyFill="1" applyBorder="1" applyAlignment="1" applyProtection="1">
      <alignment horizontal="center" vertical="center" wrapText="1"/>
    </xf>
    <xf numFmtId="0" fontId="71" fillId="2" borderId="55" xfId="0" applyFont="1" applyFill="1" applyBorder="1" applyAlignment="1" applyProtection="1">
      <alignment horizontal="center" vertical="center" wrapText="1"/>
    </xf>
    <xf numFmtId="0" fontId="0" fillId="0" borderId="8" xfId="0" applyBorder="1"/>
    <xf numFmtId="0" fontId="72" fillId="2" borderId="8" xfId="0" applyFont="1" applyFill="1" applyBorder="1" applyAlignment="1" applyProtection="1">
      <alignment horizontal="center" vertical="center" wrapText="1"/>
    </xf>
    <xf numFmtId="0" fontId="71" fillId="2" borderId="8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/>
    </xf>
    <xf numFmtId="0" fontId="73" fillId="0" borderId="8" xfId="0" applyFont="1" applyBorder="1" applyAlignment="1">
      <alignment horizontal="center" vertical="center"/>
    </xf>
    <xf numFmtId="0" fontId="74" fillId="4" borderId="55" xfId="0" applyFont="1" applyFill="1" applyBorder="1" applyAlignment="1" applyProtection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4" fillId="4" borderId="55" xfId="0" applyFont="1" applyFill="1" applyBorder="1" applyAlignment="1" applyProtection="1">
      <alignment horizontal="center" vertical="center"/>
    </xf>
    <xf numFmtId="0" fontId="4" fillId="2" borderId="56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4" fillId="11" borderId="34" xfId="0" applyFont="1" applyFill="1" applyBorder="1" applyAlignment="1" applyProtection="1">
      <alignment horizontal="center" vertical="center"/>
    </xf>
    <xf numFmtId="0" fontId="4" fillId="11" borderId="34" xfId="0" applyFont="1" applyFill="1" applyBorder="1" applyAlignment="1" applyProtection="1">
      <alignment vertical="center"/>
    </xf>
    <xf numFmtId="0" fontId="76" fillId="9" borderId="8" xfId="0" applyFont="1" applyFill="1" applyBorder="1" applyAlignment="1" applyProtection="1">
      <alignment horizontal="center" vertical="center"/>
    </xf>
    <xf numFmtId="0" fontId="4" fillId="11" borderId="14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left" vertical="center"/>
    </xf>
    <xf numFmtId="0" fontId="76" fillId="2" borderId="57" xfId="0" applyFont="1" applyFill="1" applyBorder="1" applyAlignment="1">
      <alignment horizontal="center" vertical="center"/>
    </xf>
    <xf numFmtId="0" fontId="4" fillId="11" borderId="34" xfId="0" quotePrefix="1" applyFont="1" applyFill="1" applyBorder="1" applyAlignment="1" applyProtection="1">
      <alignment horizontal="left" vertical="center" wrapText="1"/>
    </xf>
    <xf numFmtId="0" fontId="75" fillId="10" borderId="58" xfId="0" applyFont="1" applyFill="1" applyBorder="1" applyAlignment="1">
      <alignment vertical="center"/>
    </xf>
    <xf numFmtId="0" fontId="76" fillId="11" borderId="8" xfId="0" applyFont="1" applyFill="1" applyBorder="1" applyAlignment="1" applyProtection="1">
      <alignment horizontal="center" vertical="center"/>
    </xf>
    <xf numFmtId="0" fontId="4" fillId="11" borderId="55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9" fontId="4" fillId="0" borderId="16" xfId="0" applyNumberFormat="1" applyFont="1" applyFill="1" applyBorder="1" applyAlignment="1" applyProtection="1">
      <alignment horizontal="center" vertical="center"/>
    </xf>
    <xf numFmtId="166" fontId="4" fillId="2" borderId="16" xfId="0" applyNumberFormat="1" applyFont="1" applyFill="1" applyBorder="1" applyAlignment="1" applyProtection="1">
      <alignment horizontal="center" vertical="center"/>
    </xf>
    <xf numFmtId="166" fontId="4" fillId="0" borderId="16" xfId="0" applyNumberFormat="1" applyFont="1" applyFill="1" applyBorder="1" applyAlignment="1" applyProtection="1">
      <alignment horizontal="center" vertical="center"/>
    </xf>
    <xf numFmtId="0" fontId="4" fillId="11" borderId="8" xfId="0" quotePrefix="1" applyFont="1" applyFill="1" applyBorder="1" applyAlignment="1" applyProtection="1">
      <alignment horizontal="center" vertical="center" wrapText="1"/>
    </xf>
    <xf numFmtId="0" fontId="4" fillId="11" borderId="8" xfId="0" applyFont="1" applyFill="1" applyBorder="1" applyAlignment="1" applyProtection="1">
      <alignment horizontal="center" vertical="center" wrapText="1"/>
    </xf>
    <xf numFmtId="165" fontId="4" fillId="10" borderId="8" xfId="0" applyNumberFormat="1" applyFont="1" applyFill="1" applyBorder="1" applyAlignment="1" applyProtection="1">
      <alignment horizontal="center" vertical="center"/>
    </xf>
    <xf numFmtId="0" fontId="23" fillId="0" borderId="8" xfId="0" quotePrefix="1" applyFont="1" applyFill="1" applyBorder="1" applyAlignment="1" applyProtection="1">
      <alignment horizontal="right" vertical="center" wrapText="1"/>
    </xf>
    <xf numFmtId="0" fontId="23" fillId="0" borderId="8" xfId="0" applyFont="1" applyFill="1" applyBorder="1" applyAlignment="1" applyProtection="1">
      <alignment horizontal="right" vertical="center" wrapText="1"/>
    </xf>
    <xf numFmtId="165" fontId="23" fillId="0" borderId="8" xfId="0" quotePrefix="1" applyNumberFormat="1" applyFont="1" applyFill="1" applyBorder="1" applyAlignment="1" applyProtection="1">
      <alignment horizontal="center" vertical="center"/>
    </xf>
    <xf numFmtId="165" fontId="23" fillId="0" borderId="18" xfId="0" applyNumberFormat="1" applyFont="1" applyFill="1" applyBorder="1" applyAlignment="1" applyProtection="1">
      <alignment horizontal="center" vertical="center"/>
    </xf>
    <xf numFmtId="0" fontId="75" fillId="0" borderId="0" xfId="0" applyFont="1" applyFill="1" applyAlignment="1">
      <alignment horizontal="right"/>
    </xf>
    <xf numFmtId="0" fontId="78" fillId="0" borderId="16" xfId="0" quotePrefix="1" applyFont="1" applyFill="1" applyBorder="1" applyAlignment="1" applyProtection="1">
      <alignment horizontal="center" vertical="center" wrapText="1"/>
    </xf>
    <xf numFmtId="0" fontId="78" fillId="0" borderId="16" xfId="0" applyFont="1" applyFill="1" applyBorder="1" applyAlignment="1" applyProtection="1">
      <alignment horizontal="center" vertical="center" wrapText="1"/>
    </xf>
    <xf numFmtId="0" fontId="78" fillId="0" borderId="33" xfId="0" applyFont="1" applyFill="1" applyBorder="1" applyAlignment="1" applyProtection="1">
      <alignment horizontal="center" vertical="center" wrapText="1"/>
    </xf>
    <xf numFmtId="166" fontId="78" fillId="0" borderId="18" xfId="124" applyNumberFormat="1" applyFont="1" applyFill="1" applyBorder="1" applyAlignment="1" applyProtection="1">
      <alignment horizontal="center" vertical="center"/>
    </xf>
    <xf numFmtId="0" fontId="23" fillId="0" borderId="37" xfId="0" quotePrefix="1" applyFont="1" applyFill="1" applyBorder="1" applyAlignment="1" applyProtection="1">
      <alignment horizontal="right" vertical="center" wrapText="1"/>
    </xf>
    <xf numFmtId="0" fontId="75" fillId="0" borderId="38" xfId="0" applyFont="1" applyFill="1" applyBorder="1" applyAlignment="1">
      <alignment horizontal="right" vertical="center"/>
    </xf>
    <xf numFmtId="0" fontId="75" fillId="0" borderId="59" xfId="0" applyFont="1" applyBorder="1" applyAlignment="1">
      <alignment horizontal="right" vertical="center"/>
    </xf>
    <xf numFmtId="0" fontId="23" fillId="0" borderId="55" xfId="0" applyFont="1" applyFill="1" applyBorder="1" applyAlignment="1" applyProtection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23" fillId="0" borderId="8" xfId="0" applyFont="1" applyFill="1" applyBorder="1" applyAlignment="1" applyProtection="1">
      <alignment horizontal="center" vertical="center"/>
    </xf>
    <xf numFmtId="0" fontId="75" fillId="0" borderId="12" xfId="0" applyFont="1" applyFill="1" applyBorder="1" applyAlignment="1">
      <alignment horizontal="center" vertical="center"/>
    </xf>
    <xf numFmtId="0" fontId="75" fillId="0" borderId="8" xfId="0" applyFont="1" applyFill="1" applyBorder="1" applyAlignment="1">
      <alignment horizontal="center" vertical="center"/>
    </xf>
    <xf numFmtId="0" fontId="75" fillId="0" borderId="8" xfId="0" applyFont="1" applyFill="1" applyBorder="1"/>
    <xf numFmtId="0" fontId="75" fillId="0" borderId="0" xfId="0" applyFont="1" applyFill="1"/>
    <xf numFmtId="0" fontId="23" fillId="0" borderId="36" xfId="0" applyFont="1" applyFill="1" applyBorder="1" applyAlignment="1" applyProtection="1">
      <alignment horizontal="right" vertical="center" wrapText="1"/>
    </xf>
    <xf numFmtId="0" fontId="23" fillId="0" borderId="38" xfId="0" applyFont="1" applyFill="1" applyBorder="1" applyAlignment="1" applyProtection="1">
      <alignment horizontal="right" vertical="center" wrapText="1"/>
    </xf>
    <xf numFmtId="0" fontId="23" fillId="0" borderId="42" xfId="0" applyFont="1" applyFill="1" applyBorder="1" applyAlignment="1" applyProtection="1">
      <alignment horizontal="right" vertical="center" wrapText="1"/>
    </xf>
    <xf numFmtId="165" fontId="23" fillId="0" borderId="57" xfId="0" applyNumberFormat="1" applyFont="1" applyFill="1" applyBorder="1" applyAlignment="1" applyProtection="1">
      <alignment horizontal="center" vertical="center"/>
    </xf>
    <xf numFmtId="0" fontId="79" fillId="0" borderId="0" xfId="0" applyFont="1" applyFill="1" applyBorder="1" applyAlignment="1">
      <alignment horizontal="center" wrapText="1"/>
    </xf>
    <xf numFmtId="0" fontId="80" fillId="0" borderId="60" xfId="0" applyFont="1" applyFill="1" applyBorder="1" applyAlignment="1" applyProtection="1">
      <alignment horizontal="right" vertical="center" wrapText="1"/>
    </xf>
    <xf numFmtId="0" fontId="80" fillId="0" borderId="61" xfId="0" applyFont="1" applyFill="1" applyBorder="1" applyAlignment="1" applyProtection="1">
      <alignment horizontal="right" vertical="center" wrapText="1"/>
    </xf>
    <xf numFmtId="0" fontId="80" fillId="0" borderId="62" xfId="0" applyFont="1" applyFill="1" applyBorder="1" applyAlignment="1" applyProtection="1">
      <alignment horizontal="right" vertical="center" wrapText="1"/>
    </xf>
    <xf numFmtId="165" fontId="80" fillId="0" borderId="8" xfId="0" applyNumberFormat="1" applyFont="1" applyFill="1" applyBorder="1" applyAlignment="1" applyProtection="1">
      <alignment horizontal="center" vertical="center"/>
    </xf>
    <xf numFmtId="165" fontId="80" fillId="0" borderId="18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5" fillId="0" borderId="0" xfId="0" applyFont="1"/>
    <xf numFmtId="0" fontId="80" fillId="0" borderId="8" xfId="0" applyFont="1" applyFill="1" applyBorder="1" applyAlignment="1" applyProtection="1">
      <alignment horizontal="right" wrapText="1"/>
    </xf>
    <xf numFmtId="165" fontId="23" fillId="0" borderId="55" xfId="0" applyNumberFormat="1" applyFont="1" applyFill="1" applyBorder="1" applyAlignment="1" applyProtection="1">
      <alignment horizontal="center" vertical="center"/>
    </xf>
    <xf numFmtId="165" fontId="75" fillId="0" borderId="14" xfId="0" applyNumberFormat="1" applyFont="1" applyFill="1" applyBorder="1" applyAlignment="1">
      <alignment horizontal="center" vertical="center"/>
    </xf>
    <xf numFmtId="0" fontId="75" fillId="0" borderId="8" xfId="0" applyFont="1" applyBorder="1" applyAlignment="1">
      <alignment horizontal="center"/>
    </xf>
    <xf numFmtId="165" fontId="75" fillId="0" borderId="12" xfId="0" applyNumberFormat="1" applyFont="1" applyFill="1" applyBorder="1" applyAlignment="1">
      <alignment horizontal="center" vertical="center"/>
    </xf>
    <xf numFmtId="165" fontId="75" fillId="0" borderId="8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1" fillId="2" borderId="63" xfId="0" applyFont="1" applyFill="1" applyBorder="1" applyAlignment="1" applyProtection="1">
      <alignment horizontal="center" vertical="center" textRotation="90" wrapText="1"/>
    </xf>
    <xf numFmtId="0" fontId="71" fillId="2" borderId="34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</xf>
    <xf numFmtId="0" fontId="71" fillId="0" borderId="8" xfId="0" applyFont="1" applyBorder="1" applyAlignment="1">
      <alignment horizontal="center" vertical="center"/>
    </xf>
    <xf numFmtId="165" fontId="3" fillId="4" borderId="55" xfId="0" applyNumberFormat="1" applyFont="1" applyFill="1" applyBorder="1" applyAlignment="1" applyProtection="1">
      <alignment horizontal="center" vertical="center"/>
    </xf>
    <xf numFmtId="165" fontId="17" fillId="0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3" fillId="2" borderId="5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vertical="center"/>
    </xf>
    <xf numFmtId="0" fontId="3" fillId="11" borderId="14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left" vertical="center"/>
    </xf>
    <xf numFmtId="0" fontId="71" fillId="2" borderId="8" xfId="0" applyFont="1" applyFill="1" applyBorder="1" applyAlignment="1">
      <alignment horizontal="center" vertical="center"/>
    </xf>
    <xf numFmtId="165" fontId="3" fillId="0" borderId="55" xfId="0" applyNumberFormat="1" applyFont="1" applyFill="1" applyBorder="1" applyAlignment="1" applyProtection="1">
      <alignment horizontal="center" vertical="center"/>
    </xf>
    <xf numFmtId="0" fontId="3" fillId="11" borderId="8" xfId="0" quotePrefix="1" applyFont="1" applyFill="1" applyBorder="1" applyAlignment="1" applyProtection="1">
      <alignment horizontal="center" vertical="center" wrapText="1"/>
    </xf>
    <xf numFmtId="0" fontId="3" fillId="11" borderId="8" xfId="0" applyFont="1" applyFill="1" applyBorder="1" applyAlignment="1" applyProtection="1">
      <alignment horizontal="center" vertical="center" wrapText="1"/>
    </xf>
    <xf numFmtId="165" fontId="3" fillId="4" borderId="64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9" fontId="3" fillId="0" borderId="16" xfId="0" applyNumberFormat="1" applyFont="1" applyFill="1" applyBorder="1" applyAlignment="1" applyProtection="1">
      <alignment horizontal="center" vertical="center"/>
    </xf>
    <xf numFmtId="166" fontId="3" fillId="2" borderId="16" xfId="0" applyNumberFormat="1" applyFont="1" applyFill="1" applyBorder="1" applyAlignment="1" applyProtection="1">
      <alignment horizontal="center" vertical="center"/>
    </xf>
    <xf numFmtId="166" fontId="3" fillId="2" borderId="33" xfId="0" applyNumberFormat="1" applyFont="1" applyFill="1" applyBorder="1" applyAlignment="1" applyProtection="1">
      <alignment horizontal="center" vertical="center"/>
    </xf>
    <xf numFmtId="166" fontId="3" fillId="2" borderId="8" xfId="0" applyNumberFormat="1" applyFont="1" applyFill="1" applyBorder="1" applyAlignment="1" applyProtection="1">
      <alignment horizontal="center" vertical="center"/>
    </xf>
    <xf numFmtId="0" fontId="0" fillId="0" borderId="0" xfId="0" applyFont="1" applyBorder="1"/>
    <xf numFmtId="165" fontId="23" fillId="0" borderId="25" xfId="0" applyNumberFormat="1" applyFont="1" applyFill="1" applyBorder="1" applyAlignment="1" applyProtection="1">
      <alignment horizontal="center" vertical="center"/>
    </xf>
    <xf numFmtId="0" fontId="82" fillId="0" borderId="16" xfId="0" quotePrefix="1" applyFont="1" applyFill="1" applyBorder="1" applyAlignment="1" applyProtection="1">
      <alignment horizontal="center" vertical="center" wrapText="1"/>
    </xf>
    <xf numFmtId="0" fontId="82" fillId="0" borderId="16" xfId="0" applyFont="1" applyFill="1" applyBorder="1" applyAlignment="1" applyProtection="1">
      <alignment horizontal="center" vertical="center" wrapText="1"/>
    </xf>
    <xf numFmtId="0" fontId="82" fillId="0" borderId="33" xfId="0" applyFont="1" applyFill="1" applyBorder="1" applyAlignment="1" applyProtection="1">
      <alignment horizontal="center" vertical="center" wrapText="1"/>
    </xf>
    <xf numFmtId="166" fontId="82" fillId="0" borderId="18" xfId="124" applyNumberFormat="1" applyFont="1" applyFill="1" applyBorder="1" applyAlignment="1" applyProtection="1">
      <alignment horizontal="center" vertical="center"/>
    </xf>
    <xf numFmtId="166" fontId="82" fillId="0" borderId="32" xfId="124" applyNumberFormat="1" applyFont="1" applyFill="1" applyBorder="1" applyAlignment="1" applyProtection="1">
      <alignment horizontal="center" vertical="center"/>
    </xf>
    <xf numFmtId="166" fontId="82" fillId="0" borderId="8" xfId="124" applyNumberFormat="1" applyFont="1" applyFill="1" applyBorder="1" applyAlignment="1" applyProtection="1">
      <alignment horizontal="center" vertical="center"/>
    </xf>
    <xf numFmtId="0" fontId="83" fillId="0" borderId="0" xfId="0" applyFont="1" applyFill="1" applyBorder="1"/>
    <xf numFmtId="0" fontId="15" fillId="0" borderId="8" xfId="0" applyFont="1" applyFill="1" applyBorder="1" applyAlignment="1" applyProtection="1">
      <alignment horizontal="right" vertical="center" wrapText="1"/>
    </xf>
    <xf numFmtId="165" fontId="15" fillId="0" borderId="8" xfId="0" applyNumberFormat="1" applyFont="1" applyFill="1" applyBorder="1" applyAlignment="1" applyProtection="1">
      <alignment horizontal="center" vertical="center"/>
    </xf>
    <xf numFmtId="165" fontId="15" fillId="0" borderId="36" xfId="0" applyNumberFormat="1" applyFont="1" applyFill="1" applyBorder="1" applyAlignment="1" applyProtection="1">
      <alignment horizontal="center" vertical="center"/>
    </xf>
    <xf numFmtId="165" fontId="15" fillId="0" borderId="25" xfId="0" applyNumberFormat="1" applyFont="1" applyFill="1" applyBorder="1" applyAlignment="1" applyProtection="1">
      <alignment horizontal="center" vertical="center"/>
    </xf>
    <xf numFmtId="165" fontId="2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/>
    <xf numFmtId="0" fontId="15" fillId="0" borderId="65" xfId="114" applyFont="1" applyFill="1" applyBorder="1" applyAlignment="1" applyProtection="1">
      <alignment horizontal="right" vertical="center" wrapText="1"/>
    </xf>
    <xf numFmtId="0" fontId="15" fillId="0" borderId="66" xfId="114" applyFont="1" applyFill="1" applyBorder="1" applyAlignment="1" applyProtection="1">
      <alignment horizontal="right" vertical="center" wrapText="1"/>
    </xf>
    <xf numFmtId="0" fontId="15" fillId="0" borderId="67" xfId="114" applyFont="1" applyFill="1" applyBorder="1" applyAlignment="1" applyProtection="1">
      <alignment horizontal="right" vertical="center" wrapText="1"/>
    </xf>
    <xf numFmtId="171" fontId="15" fillId="0" borderId="68" xfId="114" applyNumberFormat="1" applyFont="1" applyFill="1" applyBorder="1" applyAlignment="1" applyProtection="1">
      <alignment horizontal="center" vertical="center"/>
    </xf>
    <xf numFmtId="171" fontId="15" fillId="0" borderId="69" xfId="114" applyNumberFormat="1" applyFont="1" applyFill="1" applyBorder="1" applyAlignment="1" applyProtection="1">
      <alignment horizontal="center" vertical="center"/>
    </xf>
    <xf numFmtId="171" fontId="15" fillId="0" borderId="8" xfId="114" applyNumberFormat="1" applyFont="1" applyFill="1" applyBorder="1" applyAlignment="1" applyProtection="1">
      <alignment horizontal="center" vertical="center"/>
    </xf>
    <xf numFmtId="166" fontId="86" fillId="0" borderId="0" xfId="124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right" wrapText="1"/>
    </xf>
    <xf numFmtId="165" fontId="15" fillId="0" borderId="55" xfId="0" applyNumberFormat="1" applyFont="1" applyFill="1" applyBorder="1" applyAlignment="1" applyProtection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3" xfId="0" applyNumberFormat="1" applyFont="1" applyFill="1" applyBorder="1" applyAlignment="1">
      <alignment horizontal="center" vertical="center"/>
    </xf>
    <xf numFmtId="0" fontId="75" fillId="0" borderId="0" xfId="0" applyFont="1" applyFill="1" applyBorder="1"/>
    <xf numFmtId="0" fontId="23" fillId="0" borderId="0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right" vertical="center" wrapText="1"/>
    </xf>
    <xf numFmtId="0" fontId="17" fillId="0" borderId="38" xfId="0" applyFont="1" applyFill="1" applyBorder="1" applyAlignment="1" applyProtection="1">
      <alignment horizontal="right" vertical="center" wrapText="1"/>
    </xf>
    <xf numFmtId="0" fontId="17" fillId="0" borderId="42" xfId="0" applyFont="1" applyFill="1" applyBorder="1" applyAlignment="1" applyProtection="1">
      <alignment horizontal="right" vertical="center" wrapText="1"/>
    </xf>
    <xf numFmtId="165" fontId="17" fillId="0" borderId="8" xfId="0" applyNumberFormat="1" applyFont="1" applyFill="1" applyBorder="1" applyAlignment="1" applyProtection="1">
      <alignment horizontal="center" vertical="center"/>
    </xf>
    <xf numFmtId="166" fontId="18" fillId="0" borderId="8" xfId="124" applyNumberFormat="1" applyFont="1" applyFill="1" applyBorder="1" applyAlignment="1" applyProtection="1">
      <alignment horizontal="center" vertical="center"/>
    </xf>
    <xf numFmtId="165" fontId="17" fillId="0" borderId="36" xfId="0" applyNumberFormat="1" applyFont="1" applyFill="1" applyBorder="1" applyAlignment="1" applyProtection="1">
      <alignment horizontal="center" vertical="center"/>
    </xf>
    <xf numFmtId="0" fontId="75" fillId="0" borderId="0" xfId="0" applyFont="1" applyFill="1" applyBorder="1" applyAlignment="1">
      <alignment horizontal="right"/>
    </xf>
    <xf numFmtId="0" fontId="0" fillId="2" borderId="0" xfId="0" applyFont="1" applyFill="1" applyBorder="1" applyProtection="1"/>
    <xf numFmtId="0" fontId="29" fillId="2" borderId="0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165" fontId="80" fillId="0" borderId="0" xfId="0" applyNumberFormat="1" applyFont="1" applyFill="1" applyBorder="1" applyAlignment="1" applyProtection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87" fillId="2" borderId="0" xfId="114" quotePrefix="1" applyFont="1" applyFill="1" applyBorder="1" applyAlignment="1" applyProtection="1">
      <alignment horizontal="center" wrapText="1"/>
    </xf>
    <xf numFmtId="0" fontId="87" fillId="2" borderId="0" xfId="114" applyFont="1" applyFill="1" applyBorder="1" applyAlignment="1" applyProtection="1">
      <alignment horizont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91" fillId="2" borderId="70" xfId="114" applyFont="1" applyFill="1" applyBorder="1" applyAlignment="1" applyProtection="1">
      <alignment horizontal="left"/>
    </xf>
    <xf numFmtId="0" fontId="21" fillId="0" borderId="0" xfId="114" applyFont="1"/>
    <xf numFmtId="0" fontId="21" fillId="0" borderId="0" xfId="114" applyFont="1" applyAlignment="1">
      <alignment horizontal="center" vertical="center"/>
    </xf>
    <xf numFmtId="0" fontId="92" fillId="2" borderId="53" xfId="114" applyFont="1" applyFill="1" applyBorder="1" applyAlignment="1" applyProtection="1">
      <alignment horizontal="center" vertical="center" wrapText="1"/>
    </xf>
    <xf numFmtId="0" fontId="92" fillId="2" borderId="1" xfId="114" applyFont="1" applyFill="1" applyBorder="1" applyAlignment="1" applyProtection="1">
      <alignment horizontal="center" vertical="center" wrapText="1"/>
    </xf>
    <xf numFmtId="0" fontId="93" fillId="2" borderId="53" xfId="114" quotePrefix="1" applyFont="1" applyFill="1" applyBorder="1" applyAlignment="1" applyProtection="1">
      <alignment horizontal="center" vertical="center" wrapText="1"/>
    </xf>
    <xf numFmtId="0" fontId="94" fillId="4" borderId="54" xfId="114" applyFont="1" applyFill="1" applyBorder="1" applyAlignment="1" applyProtection="1">
      <alignment horizontal="center" vertical="center" wrapText="1"/>
    </xf>
    <xf numFmtId="0" fontId="19" fillId="2" borderId="54" xfId="114" applyFont="1" applyFill="1" applyBorder="1" applyAlignment="1" applyProtection="1">
      <alignment horizontal="center" vertical="center" textRotation="90" wrapText="1"/>
    </xf>
    <xf numFmtId="0" fontId="95" fillId="2" borderId="54" xfId="114" applyFont="1" applyFill="1" applyBorder="1" applyAlignment="1" applyProtection="1">
      <alignment horizontal="center" vertical="center" textRotation="90" wrapText="1"/>
    </xf>
    <xf numFmtId="0" fontId="19" fillId="2" borderId="4" xfId="114" applyFont="1" applyFill="1" applyBorder="1" applyAlignment="1" applyProtection="1">
      <alignment horizontal="center" vertical="center" textRotation="90" wrapText="1"/>
    </xf>
    <xf numFmtId="0" fontId="19" fillId="2" borderId="63" xfId="114" applyFont="1" applyFill="1" applyBorder="1" applyAlignment="1" applyProtection="1">
      <alignment horizontal="center" vertical="center" textRotation="90" wrapText="1"/>
    </xf>
    <xf numFmtId="0" fontId="19" fillId="0" borderId="8" xfId="0" applyFont="1" applyFill="1" applyBorder="1" applyAlignment="1" applyProtection="1">
      <alignment horizontal="center" vertical="center" textRotation="90" wrapText="1"/>
    </xf>
    <xf numFmtId="0" fontId="96" fillId="2" borderId="7" xfId="0" applyFont="1" applyFill="1" applyBorder="1" applyAlignment="1" applyProtection="1">
      <alignment horizontal="center" vertical="center" textRotation="90" wrapText="1"/>
    </xf>
    <xf numFmtId="0" fontId="93" fillId="2" borderId="53" xfId="114" applyFont="1" applyFill="1" applyBorder="1" applyAlignment="1" applyProtection="1">
      <alignment horizontal="center" vertical="center" wrapText="1"/>
    </xf>
    <xf numFmtId="0" fontId="21" fillId="2" borderId="14" xfId="114" applyFont="1" applyFill="1" applyBorder="1" applyAlignment="1" applyProtection="1">
      <alignment horizontal="center" vertical="center" wrapText="1"/>
    </xf>
    <xf numFmtId="0" fontId="21" fillId="4" borderId="14" xfId="114" applyFont="1" applyFill="1" applyBorder="1" applyAlignment="1" applyProtection="1">
      <alignment horizontal="center" vertical="center" wrapText="1"/>
    </xf>
    <xf numFmtId="0" fontId="21" fillId="2" borderId="7" xfId="114" applyFont="1" applyFill="1" applyBorder="1" applyAlignment="1" applyProtection="1">
      <alignment horizontal="center" vertical="center" wrapText="1"/>
    </xf>
    <xf numFmtId="0" fontId="21" fillId="2" borderId="34" xfId="114" applyFont="1" applyFill="1" applyBorder="1" applyAlignment="1" applyProtection="1">
      <alignment horizontal="center" vertical="center" wrapText="1"/>
    </xf>
    <xf numFmtId="0" fontId="97" fillId="0" borderId="8" xfId="0" applyFont="1" applyFill="1" applyBorder="1" applyAlignment="1" applyProtection="1">
      <alignment horizontal="center" vertical="center" wrapText="1"/>
    </xf>
    <xf numFmtId="0" fontId="19" fillId="2" borderId="7" xfId="0" applyFont="1" applyFill="1" applyBorder="1" applyAlignment="1" applyProtection="1">
      <alignment horizontal="center" vertical="center" wrapText="1"/>
    </xf>
    <xf numFmtId="0" fontId="92" fillId="2" borderId="34" xfId="114" applyFont="1" applyFill="1" applyBorder="1" applyAlignment="1" applyProtection="1">
      <alignment horizontal="center" vertical="center"/>
    </xf>
    <xf numFmtId="0" fontId="92" fillId="2" borderId="7" xfId="114" applyFont="1" applyFill="1" applyBorder="1" applyAlignment="1" applyProtection="1">
      <alignment horizontal="left" vertical="center"/>
    </xf>
    <xf numFmtId="1" fontId="21" fillId="0" borderId="8" xfId="0" applyNumberFormat="1" applyFont="1" applyBorder="1" applyAlignment="1">
      <alignment horizontal="center" vertical="center"/>
    </xf>
    <xf numFmtId="1" fontId="92" fillId="4" borderId="55" xfId="114" applyNumberFormat="1" applyFont="1" applyFill="1" applyBorder="1" applyAlignment="1" applyProtection="1">
      <alignment horizontal="center" vertical="center"/>
    </xf>
    <xf numFmtId="1" fontId="93" fillId="0" borderId="14" xfId="114" applyNumberFormat="1" applyFont="1" applyBorder="1" applyAlignment="1">
      <alignment horizontal="center" vertical="center"/>
    </xf>
    <xf numFmtId="0" fontId="92" fillId="2" borderId="56" xfId="114" applyFont="1" applyFill="1" applyBorder="1" applyAlignment="1" applyProtection="1">
      <alignment horizontal="center" vertical="center"/>
    </xf>
    <xf numFmtId="0" fontId="92" fillId="2" borderId="28" xfId="114" applyFont="1" applyFill="1" applyBorder="1" applyAlignment="1" applyProtection="1">
      <alignment horizontal="center" vertical="center"/>
    </xf>
    <xf numFmtId="0" fontId="92" fillId="0" borderId="7" xfId="114" applyFont="1" applyBorder="1" applyAlignment="1" applyProtection="1">
      <alignment horizontal="left" vertical="center"/>
    </xf>
    <xf numFmtId="0" fontId="92" fillId="4" borderId="34" xfId="114" applyFont="1" applyFill="1" applyBorder="1" applyAlignment="1" applyProtection="1">
      <alignment horizontal="center" vertical="center"/>
    </xf>
    <xf numFmtId="0" fontId="92" fillId="4" borderId="34" xfId="114" applyFont="1" applyFill="1" applyBorder="1" applyAlignment="1" applyProtection="1">
      <alignment vertical="center"/>
    </xf>
    <xf numFmtId="1" fontId="19" fillId="9" borderId="8" xfId="0" applyNumberFormat="1" applyFont="1" applyFill="1" applyBorder="1" applyAlignment="1">
      <alignment horizontal="center" vertical="center"/>
    </xf>
    <xf numFmtId="1" fontId="92" fillId="4" borderId="7" xfId="114" applyNumberFormat="1" applyFont="1" applyFill="1" applyBorder="1" applyAlignment="1" applyProtection="1">
      <alignment horizontal="center" vertical="center"/>
    </xf>
    <xf numFmtId="1" fontId="92" fillId="4" borderId="8" xfId="114" applyNumberFormat="1" applyFont="1" applyFill="1" applyBorder="1" applyAlignment="1" applyProtection="1">
      <alignment horizontal="center" vertical="center"/>
    </xf>
    <xf numFmtId="0" fontId="92" fillId="2" borderId="34" xfId="114" applyFont="1" applyFill="1" applyBorder="1" applyAlignment="1" applyProtection="1">
      <alignment horizontal="left" vertical="center"/>
    </xf>
    <xf numFmtId="0" fontId="92" fillId="11" borderId="34" xfId="114" quotePrefix="1" applyFont="1" applyFill="1" applyBorder="1" applyAlignment="1" applyProtection="1">
      <alignment horizontal="left" vertical="center" wrapText="1"/>
    </xf>
    <xf numFmtId="0" fontId="21" fillId="0" borderId="35" xfId="0" applyFont="1" applyBorder="1" applyAlignment="1">
      <alignment vertical="center" wrapText="1"/>
    </xf>
    <xf numFmtId="1" fontId="19" fillId="10" borderId="8" xfId="0" applyNumberFormat="1" applyFont="1" applyFill="1" applyBorder="1" applyAlignment="1">
      <alignment horizontal="center" vertical="center"/>
    </xf>
    <xf numFmtId="1" fontId="98" fillId="11" borderId="55" xfId="114" applyNumberFormat="1" applyFont="1" applyFill="1" applyBorder="1" applyAlignment="1" applyProtection="1">
      <alignment horizontal="center" vertical="center"/>
    </xf>
    <xf numFmtId="0" fontId="93" fillId="2" borderId="71" xfId="114" applyFont="1" applyFill="1" applyBorder="1" applyAlignment="1" applyProtection="1">
      <alignment horizontal="center" vertical="center" wrapText="1"/>
    </xf>
    <xf numFmtId="9" fontId="93" fillId="0" borderId="16" xfId="114" applyNumberFormat="1" applyFont="1" applyFill="1" applyBorder="1" applyAlignment="1" applyProtection="1">
      <alignment horizontal="center" vertical="center"/>
    </xf>
    <xf numFmtId="166" fontId="21" fillId="2" borderId="16" xfId="129" applyNumberFormat="1" applyFont="1" applyFill="1" applyBorder="1" applyAlignment="1" applyProtection="1">
      <alignment horizontal="center" vertical="center"/>
    </xf>
    <xf numFmtId="166" fontId="99" fillId="0" borderId="8" xfId="0" applyNumberFormat="1" applyFont="1" applyFill="1" applyBorder="1" applyAlignment="1" applyProtection="1">
      <alignment horizontal="center" vertical="center"/>
    </xf>
    <xf numFmtId="0" fontId="21" fillId="0" borderId="8" xfId="0" applyFont="1" applyBorder="1"/>
    <xf numFmtId="0" fontId="96" fillId="10" borderId="14" xfId="0" quotePrefix="1" applyFont="1" applyFill="1" applyBorder="1" applyAlignment="1" applyProtection="1">
      <alignment horizontal="left" vertical="center" wrapText="1"/>
    </xf>
    <xf numFmtId="0" fontId="96" fillId="10" borderId="14" xfId="0" applyFont="1" applyFill="1" applyBorder="1" applyAlignment="1" applyProtection="1">
      <alignment vertical="center" wrapText="1"/>
    </xf>
    <xf numFmtId="0" fontId="96" fillId="10" borderId="16" xfId="0" applyFont="1" applyFill="1" applyBorder="1" applyAlignment="1" applyProtection="1">
      <alignment vertical="center" wrapText="1"/>
    </xf>
    <xf numFmtId="171" fontId="92" fillId="10" borderId="14" xfId="0" applyNumberFormat="1" applyFont="1" applyFill="1" applyBorder="1" applyAlignment="1" applyProtection="1">
      <alignment horizontal="center" vertical="center"/>
    </xf>
    <xf numFmtId="165" fontId="101" fillId="10" borderId="55" xfId="0" applyNumberFormat="1" applyFont="1" applyFill="1" applyBorder="1" applyAlignment="1" applyProtection="1">
      <alignment horizontal="center" vertical="center"/>
    </xf>
    <xf numFmtId="171" fontId="92" fillId="10" borderId="16" xfId="0" applyNumberFormat="1" applyFont="1" applyFill="1" applyBorder="1" applyAlignment="1" applyProtection="1">
      <alignment horizontal="center" vertical="center"/>
    </xf>
    <xf numFmtId="0" fontId="94" fillId="0" borderId="65" xfId="114" quotePrefix="1" applyFont="1" applyFill="1" applyBorder="1" applyAlignment="1" applyProtection="1">
      <alignment horizontal="right" vertical="center" wrapText="1"/>
    </xf>
    <xf numFmtId="0" fontId="94" fillId="0" borderId="66" xfId="114" applyFont="1" applyFill="1" applyBorder="1" applyAlignment="1" applyProtection="1">
      <alignment horizontal="right" vertical="center" wrapText="1"/>
    </xf>
    <xf numFmtId="0" fontId="94" fillId="0" borderId="67" xfId="114" applyFont="1" applyFill="1" applyBorder="1" applyAlignment="1" applyProtection="1">
      <alignment horizontal="right" vertical="center" wrapText="1"/>
    </xf>
    <xf numFmtId="171" fontId="93" fillId="0" borderId="72" xfId="0" applyNumberFormat="1" applyFont="1" applyFill="1" applyBorder="1" applyAlignment="1" applyProtection="1">
      <alignment horizontal="center" vertical="center"/>
    </xf>
    <xf numFmtId="171" fontId="93" fillId="0" borderId="73" xfId="0" applyNumberFormat="1" applyFont="1" applyFill="1" applyBorder="1" applyAlignment="1" applyProtection="1">
      <alignment horizontal="center" vertical="center"/>
    </xf>
    <xf numFmtId="171" fontId="93" fillId="0" borderId="8" xfId="0" applyNumberFormat="1" applyFont="1" applyFill="1" applyBorder="1" applyAlignment="1" applyProtection="1">
      <alignment horizontal="center" vertical="center"/>
    </xf>
    <xf numFmtId="0" fontId="92" fillId="0" borderId="18" xfId="114" quotePrefix="1" applyFont="1" applyFill="1" applyBorder="1" applyAlignment="1" applyProtection="1">
      <alignment horizontal="center" vertical="center" wrapText="1"/>
    </xf>
    <xf numFmtId="0" fontId="92" fillId="0" borderId="18" xfId="114" applyFont="1" applyFill="1" applyBorder="1" applyAlignment="1" applyProtection="1">
      <alignment horizontal="center" vertical="center" wrapText="1"/>
    </xf>
    <xf numFmtId="166" fontId="19" fillId="0" borderId="18" xfId="129" applyNumberFormat="1" applyFont="1" applyFill="1" applyBorder="1" applyAlignment="1" applyProtection="1">
      <alignment horizontal="center" vertical="center"/>
    </xf>
    <xf numFmtId="166" fontId="72" fillId="2" borderId="16" xfId="124" applyNumberFormat="1" applyFont="1" applyFill="1" applyBorder="1" applyAlignment="1" applyProtection="1">
      <alignment horizontal="center" vertical="center" wrapText="1"/>
    </xf>
    <xf numFmtId="166" fontId="19" fillId="0" borderId="8" xfId="129" applyNumberFormat="1" applyFont="1" applyFill="1" applyBorder="1" applyAlignment="1" applyProtection="1">
      <alignment horizontal="center" vertical="center"/>
    </xf>
    <xf numFmtId="0" fontId="21" fillId="0" borderId="74" xfId="114" quotePrefix="1" applyFont="1" applyFill="1" applyBorder="1" applyAlignment="1" applyProtection="1">
      <alignment horizontal="right" vertical="center" wrapText="1"/>
    </xf>
    <xf numFmtId="0" fontId="21" fillId="0" borderId="75" xfId="0" applyFont="1" applyFill="1" applyBorder="1" applyAlignment="1">
      <alignment horizontal="right" vertical="center" wrapText="1"/>
    </xf>
    <xf numFmtId="0" fontId="21" fillId="0" borderId="76" xfId="0" applyFont="1" applyBorder="1" applyAlignment="1">
      <alignment horizontal="right" vertical="center" wrapText="1"/>
    </xf>
    <xf numFmtId="1" fontId="21" fillId="0" borderId="55" xfId="114" applyNumberFormat="1" applyFont="1" applyFill="1" applyBorder="1" applyAlignment="1" applyProtection="1">
      <alignment horizontal="center" vertical="center"/>
    </xf>
    <xf numFmtId="1" fontId="21" fillId="0" borderId="34" xfId="114" applyNumberFormat="1" applyFont="1" applyFill="1" applyBorder="1" applyAlignment="1" applyProtection="1">
      <alignment horizontal="center" vertical="center"/>
    </xf>
    <xf numFmtId="1" fontId="21" fillId="0" borderId="8" xfId="114" applyNumberFormat="1" applyFont="1" applyFill="1" applyBorder="1" applyAlignment="1" applyProtection="1">
      <alignment horizontal="center" vertical="center"/>
    </xf>
    <xf numFmtId="0" fontId="94" fillId="0" borderId="65" xfId="114" applyFont="1" applyFill="1" applyBorder="1" applyAlignment="1" applyProtection="1">
      <alignment horizontal="right" vertical="center" wrapText="1"/>
    </xf>
    <xf numFmtId="171" fontId="94" fillId="0" borderId="68" xfId="114" applyNumberFormat="1" applyFont="1" applyFill="1" applyBorder="1" applyAlignment="1" applyProtection="1">
      <alignment horizontal="center" vertical="center"/>
    </xf>
    <xf numFmtId="171" fontId="94" fillId="0" borderId="72" xfId="114" applyNumberFormat="1" applyFont="1" applyFill="1" applyBorder="1" applyAlignment="1" applyProtection="1">
      <alignment horizontal="center" vertical="center"/>
    </xf>
    <xf numFmtId="171" fontId="93" fillId="0" borderId="0" xfId="114" applyNumberFormat="1" applyFont="1" applyFill="1" applyBorder="1" applyAlignment="1" applyProtection="1">
      <alignment horizontal="center" vertical="center"/>
    </xf>
    <xf numFmtId="0" fontId="21" fillId="0" borderId="0" xfId="114" applyFont="1" applyFill="1" applyBorder="1" applyAlignment="1">
      <alignment horizontal="center" vertical="center"/>
    </xf>
    <xf numFmtId="0" fontId="21" fillId="0" borderId="8" xfId="114" applyFont="1" applyFill="1" applyBorder="1" applyAlignment="1" applyProtection="1">
      <alignment horizontal="right" vertical="center" wrapText="1"/>
    </xf>
    <xf numFmtId="171" fontId="21" fillId="0" borderId="8" xfId="114" applyNumberFormat="1" applyFont="1" applyFill="1" applyBorder="1" applyAlignment="1" applyProtection="1">
      <alignment horizontal="center" vertical="center"/>
    </xf>
    <xf numFmtId="0" fontId="2" fillId="2" borderId="0" xfId="0" quotePrefix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67" fillId="2" borderId="70" xfId="114" applyFont="1" applyFill="1" applyBorder="1" applyAlignment="1" applyProtection="1">
      <alignment horizontal="left"/>
    </xf>
    <xf numFmtId="0" fontId="8" fillId="2" borderId="53" xfId="0" quotePrefix="1" applyFont="1" applyFill="1" applyBorder="1" applyAlignment="1" applyProtection="1">
      <alignment horizontal="center" vertical="center" wrapText="1"/>
    </xf>
    <xf numFmtId="0" fontId="82" fillId="2" borderId="54" xfId="0" applyFont="1" applyFill="1" applyBorder="1" applyAlignment="1" applyProtection="1">
      <alignment horizontal="center" vertical="center" textRotation="90" wrapText="1"/>
    </xf>
    <xf numFmtId="0" fontId="71" fillId="50" borderId="63" xfId="0" applyFont="1" applyFill="1" applyBorder="1" applyAlignment="1" applyProtection="1">
      <alignment horizontal="center" vertical="center" textRotation="90" wrapText="1"/>
    </xf>
    <xf numFmtId="0" fontId="71" fillId="50" borderId="34" xfId="0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56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11" borderId="34" xfId="0" applyFont="1" applyFill="1" applyBorder="1" applyAlignment="1" applyProtection="1">
      <alignment horizontal="center" vertical="center"/>
    </xf>
    <xf numFmtId="0" fontId="8" fillId="11" borderId="34" xfId="0" applyFont="1" applyFill="1" applyBorder="1" applyAlignment="1" applyProtection="1">
      <alignment vertical="center"/>
    </xf>
    <xf numFmtId="165" fontId="17" fillId="10" borderId="55" xfId="0" applyNumberFormat="1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left" vertical="center"/>
    </xf>
    <xf numFmtId="0" fontId="8" fillId="11" borderId="77" xfId="0" quotePrefix="1" applyFont="1" applyFill="1" applyBorder="1" applyAlignment="1" applyProtection="1">
      <alignment horizontal="left" vertical="center" wrapText="1"/>
    </xf>
    <xf numFmtId="0" fontId="71" fillId="0" borderId="78" xfId="0" applyFont="1" applyBorder="1" applyAlignment="1">
      <alignment vertical="center" wrapText="1"/>
    </xf>
    <xf numFmtId="166" fontId="93" fillId="0" borderId="8" xfId="0" applyNumberFormat="1" applyFont="1" applyFill="1" applyBorder="1" applyAlignment="1" applyProtection="1">
      <alignment horizontal="center" vertical="center"/>
    </xf>
    <xf numFmtId="0" fontId="106" fillId="2" borderId="16" xfId="0" quotePrefix="1" applyFont="1" applyFill="1" applyBorder="1" applyAlignment="1" applyProtection="1">
      <alignment horizontal="center" vertical="center" wrapText="1"/>
    </xf>
    <xf numFmtId="0" fontId="106" fillId="2" borderId="16" xfId="0" applyFont="1" applyFill="1" applyBorder="1" applyAlignment="1" applyProtection="1">
      <alignment horizontal="center" vertical="center" wrapText="1"/>
    </xf>
    <xf numFmtId="166" fontId="82" fillId="2" borderId="16" xfId="124" applyNumberFormat="1" applyFont="1" applyFill="1" applyBorder="1" applyAlignment="1" applyProtection="1">
      <alignment horizontal="center" vertical="center"/>
    </xf>
    <xf numFmtId="171" fontId="95" fillId="0" borderId="16" xfId="0" applyNumberFormat="1" applyFont="1" applyFill="1" applyBorder="1" applyAlignment="1" applyProtection="1">
      <alignment horizontal="center" vertical="center"/>
    </xf>
    <xf numFmtId="0" fontId="80" fillId="0" borderId="65" xfId="114" applyFont="1" applyFill="1" applyBorder="1" applyAlignment="1" applyProtection="1">
      <alignment horizontal="right" vertical="center" wrapText="1"/>
    </xf>
    <xf numFmtId="0" fontId="80" fillId="0" borderId="66" xfId="114" applyFont="1" applyFill="1" applyBorder="1" applyAlignment="1" applyProtection="1">
      <alignment horizontal="right" vertical="center" wrapText="1"/>
    </xf>
    <xf numFmtId="0" fontId="80" fillId="0" borderId="67" xfId="114" applyFont="1" applyFill="1" applyBorder="1" applyAlignment="1" applyProtection="1">
      <alignment horizontal="right" vertical="center" wrapText="1"/>
    </xf>
    <xf numFmtId="171" fontId="17" fillId="0" borderId="68" xfId="114" applyNumberFormat="1" applyFont="1" applyFill="1" applyBorder="1" applyAlignment="1" applyProtection="1">
      <alignment horizontal="center" vertical="center"/>
    </xf>
    <xf numFmtId="0" fontId="23" fillId="0" borderId="63" xfId="114" applyFont="1" applyFill="1" applyBorder="1" applyAlignment="1" applyProtection="1">
      <alignment horizontal="right" vertical="center" wrapText="1"/>
    </xf>
    <xf numFmtId="0" fontId="23" fillId="0" borderId="79" xfId="114" applyFont="1" applyFill="1" applyBorder="1" applyAlignment="1" applyProtection="1">
      <alignment horizontal="right" vertical="center" wrapText="1"/>
    </xf>
    <xf numFmtId="0" fontId="23" fillId="0" borderId="80" xfId="114" applyFont="1" applyFill="1" applyBorder="1" applyAlignment="1" applyProtection="1">
      <alignment horizontal="right" vertical="center" wrapText="1"/>
    </xf>
    <xf numFmtId="0" fontId="23" fillId="0" borderId="8" xfId="114" applyFont="1" applyFill="1" applyBorder="1" applyAlignment="1" applyProtection="1">
      <alignment horizontal="right" vertical="center" wrapText="1"/>
    </xf>
    <xf numFmtId="172" fontId="21" fillId="0" borderId="8" xfId="114" applyNumberFormat="1" applyFont="1" applyFill="1" applyBorder="1" applyAlignment="1" applyProtection="1">
      <alignment horizontal="center" vertical="center"/>
    </xf>
    <xf numFmtId="0" fontId="1" fillId="0" borderId="0" xfId="5"/>
    <xf numFmtId="0" fontId="29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3" fillId="2" borderId="73" xfId="0" applyFont="1" applyFill="1" applyBorder="1" applyAlignment="1" applyProtection="1">
      <alignment horizontal="left" vertical="center" wrapText="1"/>
    </xf>
    <xf numFmtId="0" fontId="83" fillId="2" borderId="0" xfId="0" applyFont="1" applyFill="1" applyBorder="1" applyAlignment="1" applyProtection="1">
      <alignment horizontal="left" vertical="center" wrapText="1"/>
    </xf>
    <xf numFmtId="0" fontId="109" fillId="0" borderId="0" xfId="117" quotePrefix="1" applyFont="1" applyFill="1" applyAlignment="1">
      <alignment horizontal="center" vertical="center" wrapText="1"/>
    </xf>
    <xf numFmtId="0" fontId="109" fillId="0" borderId="0" xfId="117" applyFont="1" applyFill="1" applyAlignment="1">
      <alignment horizontal="center" vertical="center" wrapText="1"/>
    </xf>
    <xf numFmtId="0" fontId="61" fillId="0" borderId="0" xfId="117" applyFont="1" applyFill="1" applyAlignment="1"/>
    <xf numFmtId="0" fontId="109" fillId="0" borderId="0" xfId="117" applyFont="1" applyFill="1" applyAlignment="1">
      <alignment horizontal="center" vertical="center" wrapText="1"/>
    </xf>
    <xf numFmtId="0" fontId="113" fillId="0" borderId="81" xfId="117" applyFont="1" applyFill="1" applyBorder="1" applyAlignment="1">
      <alignment horizontal="center" vertical="center" wrapText="1"/>
    </xf>
    <xf numFmtId="0" fontId="114" fillId="0" borderId="82" xfId="117" applyFont="1" applyFill="1" applyBorder="1" applyAlignment="1">
      <alignment horizontal="center" vertical="center" wrapText="1"/>
    </xf>
    <xf numFmtId="0" fontId="113" fillId="0" borderId="83" xfId="117" applyFont="1" applyFill="1" applyBorder="1" applyAlignment="1">
      <alignment horizontal="center" vertical="center" wrapText="1"/>
    </xf>
    <xf numFmtId="0" fontId="113" fillId="0" borderId="84" xfId="117" applyFont="1" applyFill="1" applyBorder="1" applyAlignment="1">
      <alignment horizontal="center" vertical="center" wrapText="1"/>
    </xf>
    <xf numFmtId="0" fontId="113" fillId="0" borderId="84" xfId="117" applyFont="1" applyFill="1" applyBorder="1" applyAlignment="1">
      <alignment horizontal="center" vertical="center"/>
    </xf>
    <xf numFmtId="0" fontId="115" fillId="0" borderId="84" xfId="117" applyFont="1" applyFill="1" applyBorder="1" applyAlignment="1">
      <alignment horizontal="center" vertical="center" wrapText="1"/>
    </xf>
    <xf numFmtId="0" fontId="113" fillId="0" borderId="85" xfId="117" applyFont="1" applyFill="1" applyBorder="1" applyAlignment="1">
      <alignment horizontal="center" vertical="center" wrapText="1"/>
    </xf>
    <xf numFmtId="0" fontId="113" fillId="0" borderId="8" xfId="117" applyFont="1" applyFill="1" applyBorder="1" applyAlignment="1">
      <alignment horizontal="center" vertical="center" wrapText="1"/>
    </xf>
    <xf numFmtId="0" fontId="117" fillId="51" borderId="83" xfId="117" applyFont="1" applyFill="1" applyBorder="1" applyAlignment="1">
      <alignment horizontal="center" vertical="center" wrapText="1"/>
    </xf>
    <xf numFmtId="0" fontId="118" fillId="10" borderId="84" xfId="117" applyFont="1" applyFill="1" applyBorder="1" applyAlignment="1">
      <alignment horizontal="center" vertical="center" wrapText="1"/>
    </xf>
    <xf numFmtId="0" fontId="117" fillId="51" borderId="84" xfId="117" applyFont="1" applyFill="1" applyBorder="1" applyAlignment="1">
      <alignment horizontal="center" vertical="center" wrapText="1"/>
    </xf>
    <xf numFmtId="0" fontId="119" fillId="51" borderId="84" xfId="117" applyFont="1" applyFill="1" applyBorder="1" applyAlignment="1">
      <alignment horizontal="center" vertical="center" wrapText="1"/>
    </xf>
    <xf numFmtId="0" fontId="117" fillId="51" borderId="84" xfId="117" applyFont="1" applyFill="1" applyBorder="1" applyAlignment="1">
      <alignment horizontal="center" vertical="center"/>
    </xf>
    <xf numFmtId="0" fontId="117" fillId="0" borderId="84" xfId="117" applyFont="1" applyFill="1" applyBorder="1" applyAlignment="1">
      <alignment horizontal="center" vertical="center" wrapText="1"/>
    </xf>
    <xf numFmtId="0" fontId="117" fillId="0" borderId="85" xfId="117" applyFont="1" applyFill="1" applyBorder="1" applyAlignment="1">
      <alignment horizontal="center" vertical="center" wrapText="1"/>
    </xf>
    <xf numFmtId="0" fontId="117" fillId="51" borderId="8" xfId="117" applyFont="1" applyFill="1" applyBorder="1" applyAlignment="1">
      <alignment horizontal="center" vertical="center"/>
    </xf>
    <xf numFmtId="0" fontId="118" fillId="10" borderId="8" xfId="117" applyFont="1" applyFill="1" applyBorder="1" applyAlignment="1">
      <alignment horizontal="center" vertical="center" wrapText="1"/>
    </xf>
    <xf numFmtId="0" fontId="117" fillId="51" borderId="84" xfId="117" applyFont="1" applyFill="1" applyBorder="1" applyAlignment="1">
      <alignment horizontal="center" vertical="center"/>
    </xf>
    <xf numFmtId="0" fontId="118" fillId="10" borderId="85" xfId="117" applyFont="1" applyFill="1" applyBorder="1" applyAlignment="1">
      <alignment horizontal="center" vertical="center" wrapText="1"/>
    </xf>
    <xf numFmtId="0" fontId="120" fillId="0" borderId="86" xfId="117" applyFont="1" applyFill="1" applyBorder="1" applyAlignment="1">
      <alignment vertical="center"/>
    </xf>
    <xf numFmtId="1" fontId="19" fillId="0" borderId="28" xfId="4" applyNumberFormat="1" applyFont="1" applyFill="1" applyBorder="1" applyAlignment="1">
      <alignment horizontal="center" vertical="center"/>
    </xf>
    <xf numFmtId="1" fontId="121" fillId="51" borderId="86" xfId="117" applyNumberFormat="1" applyFont="1" applyFill="1" applyBorder="1" applyAlignment="1">
      <alignment horizontal="center" vertical="center"/>
    </xf>
    <xf numFmtId="165" fontId="117" fillId="52" borderId="86" xfId="117" applyNumberFormat="1" applyFont="1" applyFill="1" applyBorder="1" applyAlignment="1">
      <alignment horizontal="center" vertical="center"/>
    </xf>
    <xf numFmtId="0" fontId="121" fillId="51" borderId="8" xfId="117" applyFont="1" applyFill="1" applyBorder="1" applyAlignment="1">
      <alignment horizontal="center" vertical="center"/>
    </xf>
    <xf numFmtId="0" fontId="120" fillId="0" borderId="84" xfId="117" applyFont="1" applyFill="1" applyBorder="1" applyAlignment="1">
      <alignment vertical="center"/>
    </xf>
    <xf numFmtId="0" fontId="122" fillId="52" borderId="84" xfId="117" applyFont="1" applyFill="1" applyBorder="1" applyAlignment="1">
      <alignment vertical="center"/>
    </xf>
    <xf numFmtId="0" fontId="24" fillId="10" borderId="7" xfId="4" applyFont="1" applyFill="1" applyBorder="1" applyAlignment="1">
      <alignment horizontal="center" vertical="center"/>
    </xf>
    <xf numFmtId="0" fontId="123" fillId="52" borderId="84" xfId="117" applyFont="1" applyFill="1" applyBorder="1" applyAlignment="1">
      <alignment horizontal="center" vertical="center"/>
    </xf>
    <xf numFmtId="0" fontId="114" fillId="52" borderId="8" xfId="117" applyFont="1" applyFill="1" applyBorder="1" applyAlignment="1">
      <alignment horizontal="center" vertical="center"/>
    </xf>
    <xf numFmtId="0" fontId="120" fillId="0" borderId="87" xfId="117" applyFont="1" applyFill="1" applyBorder="1" applyAlignment="1">
      <alignment vertical="center"/>
    </xf>
    <xf numFmtId="1" fontId="24" fillId="0" borderId="29" xfId="4" applyNumberFormat="1" applyFont="1" applyFill="1" applyBorder="1" applyAlignment="1">
      <alignment horizontal="center" vertical="center"/>
    </xf>
    <xf numFmtId="0" fontId="122" fillId="52" borderId="87" xfId="117" quotePrefix="1" applyFont="1" applyFill="1" applyBorder="1" applyAlignment="1">
      <alignment horizontal="left" vertical="center" wrapText="1"/>
    </xf>
    <xf numFmtId="0" fontId="24" fillId="10" borderId="32" xfId="4" applyFont="1" applyFill="1" applyBorder="1" applyAlignment="1">
      <alignment horizontal="center" vertical="center"/>
    </xf>
    <xf numFmtId="0" fontId="113" fillId="52" borderId="88" xfId="117" applyFont="1" applyFill="1" applyBorder="1" applyAlignment="1">
      <alignment horizontal="center" vertical="center"/>
    </xf>
    <xf numFmtId="0" fontId="113" fillId="52" borderId="18" xfId="117" applyFont="1" applyFill="1" applyBorder="1" applyAlignment="1">
      <alignment horizontal="center" vertical="center"/>
    </xf>
    <xf numFmtId="0" fontId="125" fillId="0" borderId="8" xfId="0" applyFont="1" applyFill="1" applyBorder="1" applyAlignment="1" applyProtection="1">
      <alignment horizontal="center" vertical="center" wrapText="1"/>
    </xf>
    <xf numFmtId="9" fontId="126" fillId="0" borderId="8" xfId="0" applyNumberFormat="1" applyFont="1" applyFill="1" applyBorder="1" applyAlignment="1" applyProtection="1">
      <alignment horizontal="center" vertical="center"/>
    </xf>
    <xf numFmtId="0" fontId="117" fillId="0" borderId="8" xfId="117" applyFont="1" applyFill="1" applyBorder="1" applyAlignment="1"/>
    <xf numFmtId="166" fontId="127" fillId="0" borderId="8" xfId="2" applyNumberFormat="1" applyFont="1" applyFill="1" applyBorder="1" applyAlignment="1">
      <alignment horizontal="center" vertical="center"/>
    </xf>
    <xf numFmtId="165" fontId="0" fillId="0" borderId="36" xfId="0" applyNumberFormat="1" applyFill="1" applyBorder="1"/>
    <xf numFmtId="165" fontId="117" fillId="0" borderId="89" xfId="117" applyNumberFormat="1" applyFont="1" applyFill="1" applyBorder="1" applyAlignment="1">
      <alignment horizontal="center" vertical="center"/>
    </xf>
    <xf numFmtId="0" fontId="61" fillId="0" borderId="90" xfId="117" applyFont="1" applyFill="1" applyBorder="1" applyAlignment="1">
      <alignment horizontal="center" vertical="center" wrapText="1"/>
    </xf>
    <xf numFmtId="166" fontId="127" fillId="0" borderId="42" xfId="2" applyNumberFormat="1" applyFont="1" applyFill="1" applyBorder="1" applyAlignment="1">
      <alignment horizontal="center" vertical="center"/>
    </xf>
    <xf numFmtId="165" fontId="0" fillId="0" borderId="8" xfId="0" applyNumberFormat="1" applyFill="1" applyBorder="1"/>
    <xf numFmtId="0" fontId="117" fillId="0" borderId="90" xfId="117" quotePrefix="1" applyFont="1" applyFill="1" applyBorder="1" applyAlignment="1">
      <alignment horizontal="center" vertical="center" wrapText="1"/>
    </xf>
    <xf numFmtId="0" fontId="61" fillId="0" borderId="8" xfId="117" applyFont="1" applyFill="1" applyBorder="1" applyAlignment="1"/>
    <xf numFmtId="0" fontId="61" fillId="0" borderId="91" xfId="117" quotePrefix="1" applyFont="1" applyFill="1" applyBorder="1" applyAlignment="1">
      <alignment horizontal="right" vertical="center" wrapText="1"/>
    </xf>
    <xf numFmtId="0" fontId="61" fillId="0" borderId="92" xfId="0" applyFont="1" applyBorder="1" applyAlignment="1">
      <alignment horizontal="right" vertical="center" wrapText="1"/>
    </xf>
    <xf numFmtId="0" fontId="121" fillId="0" borderId="88" xfId="117" applyFont="1" applyFill="1" applyBorder="1" applyAlignment="1">
      <alignment horizontal="center" vertical="center"/>
    </xf>
    <xf numFmtId="165" fontId="61" fillId="0" borderId="88" xfId="117" applyNumberFormat="1" applyFont="1" applyFill="1" applyBorder="1" applyAlignment="1">
      <alignment horizontal="center" vertical="center"/>
    </xf>
    <xf numFmtId="0" fontId="121" fillId="0" borderId="18" xfId="117" applyFont="1" applyFill="1" applyBorder="1" applyAlignment="1">
      <alignment horizontal="center" vertical="center"/>
    </xf>
    <xf numFmtId="0" fontId="122" fillId="0" borderId="8" xfId="117" quotePrefix="1" applyFont="1" applyFill="1" applyBorder="1" applyAlignment="1">
      <alignment horizontal="center" vertical="center" wrapText="1"/>
    </xf>
    <xf numFmtId="0" fontId="122" fillId="0" borderId="8" xfId="117" applyFont="1" applyFill="1" applyBorder="1" applyAlignment="1">
      <alignment horizontal="center" vertical="center" wrapText="1"/>
    </xf>
    <xf numFmtId="1" fontId="117" fillId="0" borderId="8" xfId="117" applyNumberFormat="1" applyFont="1" applyFill="1" applyBorder="1" applyAlignment="1">
      <alignment horizontal="center" vertical="center"/>
    </xf>
    <xf numFmtId="166" fontId="117" fillId="0" borderId="8" xfId="2" applyNumberFormat="1" applyFont="1" applyFill="1" applyBorder="1" applyAlignment="1">
      <alignment horizontal="center" vertical="center"/>
    </xf>
    <xf numFmtId="166" fontId="119" fillId="0" borderId="8" xfId="2" quotePrefix="1" applyNumberFormat="1" applyFont="1" applyFill="1" applyBorder="1" applyAlignment="1">
      <alignment horizontal="center" vertical="center" wrapText="1"/>
    </xf>
    <xf numFmtId="0" fontId="61" fillId="0" borderId="91" xfId="117" applyFont="1" applyFill="1" applyBorder="1" applyAlignment="1">
      <alignment horizontal="right" vertical="center" wrapText="1"/>
    </xf>
    <xf numFmtId="0" fontId="61" fillId="0" borderId="8" xfId="117" applyFont="1" applyFill="1" applyBorder="1" applyAlignment="1">
      <alignment horizontal="right" vertical="center" wrapText="1"/>
    </xf>
    <xf numFmtId="0" fontId="61" fillId="0" borderId="8" xfId="0" applyFont="1" applyBorder="1" applyAlignment="1">
      <alignment horizontal="right" vertical="center"/>
    </xf>
    <xf numFmtId="0" fontId="121" fillId="0" borderId="8" xfId="117" applyFont="1" applyFill="1" applyBorder="1" applyAlignment="1">
      <alignment horizontal="center" vertical="center"/>
    </xf>
    <xf numFmtId="165" fontId="61" fillId="0" borderId="8" xfId="117" applyNumberFormat="1" applyFont="1" applyFill="1" applyBorder="1" applyAlignment="1">
      <alignment horizontal="center" vertical="center"/>
    </xf>
    <xf numFmtId="0" fontId="61" fillId="0" borderId="42" xfId="0" applyFont="1" applyBorder="1" applyAlignment="1">
      <alignment horizontal="right" vertical="center"/>
    </xf>
    <xf numFmtId="0" fontId="61" fillId="0" borderId="8" xfId="117" applyFont="1" applyFill="1" applyBorder="1" applyAlignment="1">
      <alignment horizontal="center" vertical="center"/>
    </xf>
    <xf numFmtId="0" fontId="117" fillId="0" borderId="0" xfId="117" applyFont="1" applyFill="1" applyAlignment="1"/>
    <xf numFmtId="0" fontId="130" fillId="0" borderId="0" xfId="117" quotePrefix="1" applyFont="1" applyFill="1" applyBorder="1" applyAlignment="1">
      <alignment horizontal="center" vertical="center" wrapText="1"/>
    </xf>
    <xf numFmtId="0" fontId="130" fillId="0" borderId="0" xfId="117" applyFont="1" applyFill="1" applyBorder="1" applyAlignment="1">
      <alignment horizontal="center" vertical="center" wrapText="1"/>
    </xf>
    <xf numFmtId="0" fontId="135" fillId="0" borderId="0" xfId="0" applyFont="1" applyAlignment="1">
      <alignment wrapText="1"/>
    </xf>
    <xf numFmtId="0" fontId="136" fillId="0" borderId="93" xfId="117" applyFont="1" applyFill="1" applyBorder="1" applyAlignment="1">
      <alignment horizontal="left" vertical="center" wrapText="1"/>
    </xf>
    <xf numFmtId="0" fontId="120" fillId="0" borderId="93" xfId="0" applyFont="1" applyBorder="1" applyAlignment="1">
      <alignment horizontal="left" vertical="center" wrapText="1"/>
    </xf>
    <xf numFmtId="0" fontId="130" fillId="0" borderId="0" xfId="117" applyFont="1" applyFill="1" applyBorder="1" applyAlignment="1">
      <alignment horizontal="center" vertical="center" wrapText="1"/>
    </xf>
    <xf numFmtId="0" fontId="115" fillId="0" borderId="0" xfId="117" applyFont="1" applyFill="1" applyBorder="1" applyAlignment="1">
      <alignment horizontal="center" vertical="center" wrapText="1"/>
    </xf>
    <xf numFmtId="0" fontId="135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113" fillId="0" borderId="87" xfId="117" applyFont="1" applyFill="1" applyBorder="1" applyAlignment="1">
      <alignment horizontal="center" vertical="center" wrapText="1"/>
    </xf>
    <xf numFmtId="0" fontId="126" fillId="51" borderId="87" xfId="0" quotePrefix="1" applyFont="1" applyFill="1" applyBorder="1" applyAlignment="1" applyProtection="1">
      <alignment horizontal="center" vertical="center" wrapText="1"/>
    </xf>
    <xf numFmtId="0" fontId="113" fillId="0" borderId="94" xfId="117" applyFont="1" applyFill="1" applyBorder="1" applyAlignment="1">
      <alignment horizontal="center" vertical="center" wrapText="1"/>
    </xf>
    <xf numFmtId="0" fontId="113" fillId="0" borderId="85" xfId="117" applyFont="1" applyFill="1" applyBorder="1" applyAlignment="1">
      <alignment horizontal="center" vertical="center"/>
    </xf>
    <xf numFmtId="0" fontId="113" fillId="0" borderId="94" xfId="117" applyFont="1" applyFill="1" applyBorder="1" applyAlignment="1">
      <alignment horizontal="center" vertical="center"/>
    </xf>
    <xf numFmtId="0" fontId="115" fillId="0" borderId="85" xfId="117" applyFont="1" applyFill="1" applyBorder="1" applyAlignment="1">
      <alignment horizontal="center" vertical="center" wrapText="1"/>
    </xf>
    <xf numFmtId="0" fontId="115" fillId="0" borderId="94" xfId="117" applyFont="1" applyFill="1" applyBorder="1" applyAlignment="1">
      <alignment horizontal="center" vertical="center" wrapText="1"/>
    </xf>
    <xf numFmtId="0" fontId="113" fillId="0" borderId="95" xfId="117" applyFont="1" applyFill="1" applyBorder="1" applyAlignment="1">
      <alignment horizontal="center" vertical="center" wrapText="1"/>
    </xf>
    <xf numFmtId="0" fontId="113" fillId="0" borderId="96" xfId="117" applyFont="1" applyFill="1" applyBorder="1" applyAlignment="1">
      <alignment horizontal="center" vertical="center" wrapText="1"/>
    </xf>
    <xf numFmtId="0" fontId="113" fillId="0" borderId="36" xfId="117" applyFont="1" applyFill="1" applyBorder="1" applyAlignment="1">
      <alignment horizontal="center" vertical="center" wrapText="1"/>
    </xf>
    <xf numFmtId="0" fontId="113" fillId="0" borderId="42" xfId="117" applyFont="1" applyFill="1" applyBorder="1" applyAlignment="1">
      <alignment horizontal="center" vertical="center" wrapText="1"/>
    </xf>
    <xf numFmtId="0" fontId="113" fillId="0" borderId="88" xfId="117" applyFont="1" applyFill="1" applyBorder="1" applyAlignment="1">
      <alignment horizontal="center" vertical="center" wrapText="1"/>
    </xf>
    <xf numFmtId="0" fontId="126" fillId="51" borderId="88" xfId="0" applyFont="1" applyFill="1" applyBorder="1" applyAlignment="1" applyProtection="1">
      <alignment horizontal="center" vertical="center" wrapText="1"/>
    </xf>
    <xf numFmtId="0" fontId="117" fillId="51" borderId="87" xfId="117" applyFont="1" applyFill="1" applyBorder="1" applyAlignment="1">
      <alignment horizontal="center" vertical="center" wrapText="1"/>
    </xf>
    <xf numFmtId="0" fontId="117" fillId="10" borderId="87" xfId="117" applyFont="1" applyFill="1" applyBorder="1" applyAlignment="1">
      <alignment horizontal="center" vertical="center" wrapText="1"/>
    </xf>
    <xf numFmtId="0" fontId="119" fillId="51" borderId="87" xfId="117" applyFont="1" applyFill="1" applyBorder="1" applyAlignment="1">
      <alignment horizontal="center" vertical="center" wrapText="1"/>
    </xf>
    <xf numFmtId="0" fontId="117" fillId="51" borderId="87" xfId="117" applyFont="1" applyFill="1" applyBorder="1" applyAlignment="1">
      <alignment horizontal="center" vertical="center"/>
    </xf>
    <xf numFmtId="0" fontId="117" fillId="0" borderId="96" xfId="117" applyFont="1" applyFill="1" applyBorder="1" applyAlignment="1">
      <alignment horizontal="center" vertical="center" wrapText="1"/>
    </xf>
    <xf numFmtId="0" fontId="117" fillId="51" borderId="18" xfId="117" applyFont="1" applyFill="1" applyBorder="1" applyAlignment="1">
      <alignment horizontal="center" vertical="center"/>
    </xf>
    <xf numFmtId="0" fontId="117" fillId="10" borderId="18" xfId="117" applyFont="1" applyFill="1" applyBorder="1" applyAlignment="1">
      <alignment horizontal="center" vertical="center" wrapText="1"/>
    </xf>
    <xf numFmtId="0" fontId="113" fillId="0" borderId="86" xfId="117" applyFont="1" applyFill="1" applyBorder="1" applyAlignment="1">
      <alignment horizontal="center" vertical="center" wrapText="1"/>
    </xf>
    <xf numFmtId="0" fontId="126" fillId="51" borderId="86" xfId="0" applyFont="1" applyFill="1" applyBorder="1" applyAlignment="1" applyProtection="1">
      <alignment horizontal="center" vertical="center" wrapText="1"/>
    </xf>
    <xf numFmtId="0" fontId="117" fillId="51" borderId="86" xfId="117" applyFont="1" applyFill="1" applyBorder="1" applyAlignment="1">
      <alignment horizontal="center" vertical="center" wrapText="1"/>
    </xf>
    <xf numFmtId="0" fontId="117" fillId="10" borderId="86" xfId="117" applyFont="1" applyFill="1" applyBorder="1" applyAlignment="1">
      <alignment horizontal="center" vertical="center" wrapText="1"/>
    </xf>
    <xf numFmtId="0" fontId="119" fillId="51" borderId="86" xfId="117" applyFont="1" applyFill="1" applyBorder="1" applyAlignment="1">
      <alignment horizontal="center" vertical="center" wrapText="1"/>
    </xf>
    <xf numFmtId="0" fontId="117" fillId="51" borderId="86" xfId="117" applyFont="1" applyFill="1" applyBorder="1" applyAlignment="1">
      <alignment horizontal="center" vertical="center"/>
    </xf>
    <xf numFmtId="0" fontId="117" fillId="10" borderId="85" xfId="117" applyFont="1" applyFill="1" applyBorder="1" applyAlignment="1">
      <alignment horizontal="center" vertical="center" wrapText="1"/>
    </xf>
    <xf numFmtId="0" fontId="117" fillId="51" borderId="25" xfId="117" applyFont="1" applyFill="1" applyBorder="1" applyAlignment="1">
      <alignment horizontal="center" vertical="center"/>
    </xf>
    <xf numFmtId="0" fontId="117" fillId="10" borderId="25" xfId="117" applyFont="1" applyFill="1" applyBorder="1" applyAlignment="1">
      <alignment horizontal="center" vertical="center" wrapText="1"/>
    </xf>
    <xf numFmtId="0" fontId="137" fillId="0" borderId="86" xfId="117" applyFont="1" applyFill="1" applyBorder="1" applyAlignment="1">
      <alignment vertical="center"/>
    </xf>
    <xf numFmtId="1" fontId="137" fillId="0" borderId="8" xfId="0" applyNumberFormat="1" applyFont="1" applyBorder="1" applyAlignment="1">
      <alignment horizontal="center" vertical="center"/>
    </xf>
    <xf numFmtId="1" fontId="94" fillId="0" borderId="14" xfId="114" applyNumberFormat="1" applyFont="1" applyBorder="1" applyAlignment="1">
      <alignment horizontal="center" vertical="center"/>
    </xf>
    <xf numFmtId="165" fontId="138" fillId="52" borderId="86" xfId="117" applyNumberFormat="1" applyFont="1" applyFill="1" applyBorder="1" applyAlignment="1">
      <alignment horizontal="center" vertical="center"/>
    </xf>
    <xf numFmtId="0" fontId="137" fillId="0" borderId="84" xfId="117" applyFont="1" applyFill="1" applyBorder="1" applyAlignment="1">
      <alignment vertical="center"/>
    </xf>
    <xf numFmtId="0" fontId="137" fillId="52" borderId="84" xfId="117" applyFont="1" applyFill="1" applyBorder="1" applyAlignment="1">
      <alignment vertical="center"/>
    </xf>
    <xf numFmtId="0" fontId="94" fillId="11" borderId="36" xfId="114" applyFont="1" applyFill="1" applyBorder="1" applyAlignment="1" applyProtection="1">
      <alignment horizontal="center" vertical="center"/>
    </xf>
    <xf numFmtId="0" fontId="137" fillId="52" borderId="84" xfId="117" applyFont="1" applyFill="1" applyBorder="1" applyAlignment="1">
      <alignment horizontal="center" vertical="center"/>
    </xf>
    <xf numFmtId="0" fontId="137" fillId="52" borderId="8" xfId="117" applyFont="1" applyFill="1" applyBorder="1" applyAlignment="1">
      <alignment horizontal="center" vertical="center"/>
    </xf>
    <xf numFmtId="0" fontId="137" fillId="0" borderId="87" xfId="117" applyFont="1" applyFill="1" applyBorder="1" applyAlignment="1">
      <alignment vertical="center"/>
    </xf>
    <xf numFmtId="0" fontId="137" fillId="52" borderId="87" xfId="117" quotePrefix="1" applyFont="1" applyFill="1" applyBorder="1" applyAlignment="1">
      <alignment horizontal="left" vertical="center" wrapText="1"/>
    </xf>
    <xf numFmtId="1" fontId="94" fillId="11" borderId="56" xfId="114" applyNumberFormat="1" applyFont="1" applyFill="1" applyBorder="1" applyAlignment="1" applyProtection="1">
      <alignment horizontal="center" vertical="center"/>
    </xf>
    <xf numFmtId="0" fontId="137" fillId="51" borderId="8" xfId="0" applyFont="1" applyFill="1" applyBorder="1" applyAlignment="1" applyProtection="1">
      <alignment horizontal="center" vertical="center" wrapText="1"/>
    </xf>
    <xf numFmtId="0" fontId="138" fillId="0" borderId="8" xfId="117" applyFont="1" applyFill="1" applyBorder="1" applyAlignment="1">
      <alignment horizontal="center" vertical="center"/>
    </xf>
    <xf numFmtId="165" fontId="137" fillId="0" borderId="8" xfId="117" applyNumberFormat="1" applyFont="1" applyFill="1" applyBorder="1" applyAlignment="1">
      <alignment horizontal="center" vertical="center"/>
    </xf>
    <xf numFmtId="0" fontId="138" fillId="0" borderId="36" xfId="117" applyFont="1" applyFill="1" applyBorder="1" applyAlignment="1">
      <alignment horizontal="center" vertical="center"/>
    </xf>
    <xf numFmtId="165" fontId="137" fillId="0" borderId="89" xfId="117" applyNumberFormat="1" applyFont="1" applyFill="1" applyBorder="1" applyAlignment="1">
      <alignment horizontal="center" vertical="center"/>
    </xf>
    <xf numFmtId="0" fontId="138" fillId="0" borderId="90" xfId="117" applyFont="1" applyFill="1" applyBorder="1" applyAlignment="1">
      <alignment horizontal="center" vertical="center" wrapText="1"/>
    </xf>
    <xf numFmtId="165" fontId="137" fillId="0" borderId="42" xfId="117" applyNumberFormat="1" applyFont="1" applyFill="1" applyBorder="1" applyAlignment="1">
      <alignment horizontal="center" vertical="center"/>
    </xf>
    <xf numFmtId="165" fontId="138" fillId="0" borderId="8" xfId="117" applyNumberFormat="1" applyFont="1" applyFill="1" applyBorder="1" applyAlignment="1">
      <alignment horizontal="right" vertical="center"/>
    </xf>
    <xf numFmtId="0" fontId="138" fillId="0" borderId="91" xfId="117" quotePrefix="1" applyFont="1" applyFill="1" applyBorder="1" applyAlignment="1">
      <alignment horizontal="right" vertical="center" wrapText="1"/>
    </xf>
    <xf numFmtId="0" fontId="138" fillId="0" borderId="59" xfId="0" applyFont="1" applyBorder="1" applyAlignment="1">
      <alignment horizontal="right" vertical="center" wrapText="1"/>
    </xf>
    <xf numFmtId="1" fontId="21" fillId="0" borderId="28" xfId="114" applyNumberFormat="1" applyFont="1" applyFill="1" applyBorder="1" applyAlignment="1" applyProtection="1">
      <alignment horizontal="center" vertical="center"/>
    </xf>
    <xf numFmtId="165" fontId="138" fillId="0" borderId="86" xfId="117" applyNumberFormat="1" applyFont="1" applyFill="1" applyBorder="1" applyAlignment="1">
      <alignment horizontal="center" vertical="center"/>
    </xf>
    <xf numFmtId="0" fontId="138" fillId="0" borderId="86" xfId="117" applyFont="1" applyFill="1" applyBorder="1" applyAlignment="1">
      <alignment horizontal="center" vertical="center"/>
    </xf>
    <xf numFmtId="165" fontId="138" fillId="0" borderId="97" xfId="117" applyNumberFormat="1" applyFont="1" applyFill="1" applyBorder="1" applyAlignment="1">
      <alignment horizontal="center" vertical="center"/>
    </xf>
    <xf numFmtId="0" fontId="138" fillId="0" borderId="25" xfId="117" applyFont="1" applyFill="1" applyBorder="1" applyAlignment="1">
      <alignment horizontal="center" vertical="center"/>
    </xf>
    <xf numFmtId="165" fontId="138" fillId="0" borderId="98" xfId="117" applyNumberFormat="1" applyFont="1" applyFill="1" applyBorder="1" applyAlignment="1">
      <alignment horizontal="center" vertical="center"/>
    </xf>
    <xf numFmtId="0" fontId="138" fillId="0" borderId="88" xfId="117" applyFont="1" applyFill="1" applyBorder="1" applyAlignment="1">
      <alignment horizontal="center" vertical="center"/>
    </xf>
    <xf numFmtId="0" fontId="140" fillId="0" borderId="8" xfId="117" quotePrefix="1" applyFont="1" applyFill="1" applyBorder="1" applyAlignment="1">
      <alignment horizontal="left" vertical="center" wrapText="1"/>
    </xf>
    <xf numFmtId="0" fontId="140" fillId="0" borderId="8" xfId="117" applyFont="1" applyFill="1" applyBorder="1" applyAlignment="1">
      <alignment horizontal="left" vertical="center" wrapText="1"/>
    </xf>
    <xf numFmtId="1" fontId="141" fillId="0" borderId="8" xfId="117" applyNumberFormat="1" applyFont="1" applyFill="1" applyBorder="1" applyAlignment="1">
      <alignment horizontal="center" vertical="center"/>
    </xf>
    <xf numFmtId="166" fontId="141" fillId="0" borderId="8" xfId="117" applyNumberFormat="1" applyFont="1" applyFill="1" applyBorder="1" applyAlignment="1">
      <alignment horizontal="center" vertical="center"/>
    </xf>
    <xf numFmtId="0" fontId="138" fillId="0" borderId="91" xfId="117" applyFont="1" applyFill="1" applyBorder="1" applyAlignment="1">
      <alignment horizontal="right" vertical="center" wrapText="1"/>
    </xf>
    <xf numFmtId="0" fontId="142" fillId="0" borderId="99" xfId="117" applyFont="1" applyFill="1" applyBorder="1" applyAlignment="1">
      <alignment horizontal="right" vertical="center" wrapText="1"/>
    </xf>
    <xf numFmtId="0" fontId="142" fillId="0" borderId="100" xfId="0" applyFont="1" applyBorder="1" applyAlignment="1">
      <alignment horizontal="right" vertical="center"/>
    </xf>
    <xf numFmtId="0" fontId="142" fillId="0" borderId="86" xfId="117" applyFont="1" applyFill="1" applyBorder="1" applyAlignment="1">
      <alignment horizontal="center" vertical="center"/>
    </xf>
    <xf numFmtId="0" fontId="142" fillId="0" borderId="8" xfId="117" applyFont="1" applyFill="1" applyBorder="1" applyAlignment="1">
      <alignment horizontal="center" vertical="center"/>
    </xf>
    <xf numFmtId="0" fontId="137" fillId="0" borderId="0" xfId="0" applyFont="1"/>
    <xf numFmtId="0" fontId="138" fillId="0" borderId="0" xfId="0" applyFont="1"/>
    <xf numFmtId="0" fontId="61" fillId="0" borderId="0" xfId="0" applyFont="1"/>
  </cellXfs>
  <cellStyles count="142">
    <cellStyle name="20% — акцент1" xfId="7"/>
    <cellStyle name="20% - Акцент1 2" xfId="8"/>
    <cellStyle name="20% — акцент2" xfId="9"/>
    <cellStyle name="20% - Акцент2 2" xfId="10"/>
    <cellStyle name="20% — акцент3" xfId="11"/>
    <cellStyle name="20% - Акцент3 2" xfId="12"/>
    <cellStyle name="20% — акцент4" xfId="13"/>
    <cellStyle name="20% - Акцент4 2" xfId="14"/>
    <cellStyle name="20% — акцент5" xfId="15"/>
    <cellStyle name="20% - Акцент5 2" xfId="16"/>
    <cellStyle name="20% — акцент6" xfId="17"/>
    <cellStyle name="20% - Акцент6 2" xfId="18"/>
    <cellStyle name="40% — акцент1" xfId="19"/>
    <cellStyle name="40% - Акцент1 2" xfId="20"/>
    <cellStyle name="40% — акцент2" xfId="21"/>
    <cellStyle name="40% - Акцент2 2" xfId="22"/>
    <cellStyle name="40% — акцент3" xfId="23"/>
    <cellStyle name="40% - Акцент3 2" xfId="24"/>
    <cellStyle name="40% — акцент4" xfId="25"/>
    <cellStyle name="40% - Акцент4 2" xfId="26"/>
    <cellStyle name="40% — акцент5" xfId="27"/>
    <cellStyle name="40% - Акцент5 2" xfId="28"/>
    <cellStyle name="40% — акцент6" xfId="29"/>
    <cellStyle name="40% - Акцент6 2" xfId="30"/>
    <cellStyle name="40% - Акцент6 3" xfId="31"/>
    <cellStyle name="60% — акцент1" xfId="32"/>
    <cellStyle name="60% - Акцент1 2" xfId="33"/>
    <cellStyle name="60% — акцент2" xfId="34"/>
    <cellStyle name="60% - Акцент2 2" xfId="35"/>
    <cellStyle name="60% — акцент3" xfId="36"/>
    <cellStyle name="60% - Акцент3 2" xfId="37"/>
    <cellStyle name="60% — акцент4" xfId="38"/>
    <cellStyle name="60% - Акцент4 2" xfId="39"/>
    <cellStyle name="60% — акцент5" xfId="40"/>
    <cellStyle name="60% - Акцент5 2" xfId="41"/>
    <cellStyle name="60% — акцент6" xfId="42"/>
    <cellStyle name="60% - Акцент6 2" xfId="43"/>
    <cellStyle name="Comma" xfId="44"/>
    <cellStyle name="Comma [0]_Forma" xfId="45"/>
    <cellStyle name="Comma_Forma" xfId="46"/>
    <cellStyle name="Currency" xfId="47"/>
    <cellStyle name="Currency [0]_Forma" xfId="48"/>
    <cellStyle name="Currency_Forma" xfId="49"/>
    <cellStyle name="Date" xfId="50"/>
    <cellStyle name="Excel_BuiltIn_Percent" xfId="51"/>
    <cellStyle name="Fixed" xfId="52"/>
    <cellStyle name="Heading1" xfId="53"/>
    <cellStyle name="Heading2" xfId="54"/>
    <cellStyle name="Îáű÷íűé_ÂŰŐÎÄ" xfId="55"/>
    <cellStyle name="normal" xfId="56"/>
    <cellStyle name="Percent" xfId="57"/>
    <cellStyle name="Total" xfId="58"/>
    <cellStyle name="Акцент1 2" xfId="59"/>
    <cellStyle name="Акцент1 3" xfId="60"/>
    <cellStyle name="Акцент2 2" xfId="61"/>
    <cellStyle name="Акцент2 3" xfId="62"/>
    <cellStyle name="Акцент3 2" xfId="63"/>
    <cellStyle name="Акцент3 3" xfId="64"/>
    <cellStyle name="Акцент4 2" xfId="65"/>
    <cellStyle name="Акцент4 3" xfId="66"/>
    <cellStyle name="Акцент5 2" xfId="67"/>
    <cellStyle name="Акцент5 3" xfId="68"/>
    <cellStyle name="Акцент6 2" xfId="69"/>
    <cellStyle name="Акцент6 3" xfId="70"/>
    <cellStyle name="Ввод  2" xfId="71"/>
    <cellStyle name="Ввод  3" xfId="72"/>
    <cellStyle name="Вывод 2" xfId="73"/>
    <cellStyle name="Вывод 3" xfId="74"/>
    <cellStyle name="Вычисление 2" xfId="75"/>
    <cellStyle name="Вычисление 3" xfId="76"/>
    <cellStyle name="Заголовок 1 2" xfId="77"/>
    <cellStyle name="Заголовок 1 3" xfId="78"/>
    <cellStyle name="Заголовок 2 2" xfId="79"/>
    <cellStyle name="Заголовок 2 3" xfId="80"/>
    <cellStyle name="Заголовок 3 2" xfId="81"/>
    <cellStyle name="Заголовок 3 3" xfId="82"/>
    <cellStyle name="Заголовок 4 2" xfId="83"/>
    <cellStyle name="Заголовок 4 3" xfId="84"/>
    <cellStyle name="Итог 2" xfId="85"/>
    <cellStyle name="Итог 3" xfId="86"/>
    <cellStyle name="Контрольная ячейка 2" xfId="87"/>
    <cellStyle name="Контрольная ячейка 3" xfId="88"/>
    <cellStyle name="Название 2" xfId="89"/>
    <cellStyle name="Название 3" xfId="90"/>
    <cellStyle name="Нейтральный 2" xfId="91"/>
    <cellStyle name="Нейтральный 3" xfId="92"/>
    <cellStyle name="Обычный" xfId="0" builtinId="0"/>
    <cellStyle name="Обычный 13" xfId="93"/>
    <cellStyle name="Обычный 2" xfId="94"/>
    <cellStyle name="Обычный 2 2" xfId="95"/>
    <cellStyle name="Обычный 2 3" xfId="96"/>
    <cellStyle name="Обычный 2 4" xfId="97"/>
    <cellStyle name="Обычный 2 5" xfId="98"/>
    <cellStyle name="Обычный 3" xfId="99"/>
    <cellStyle name="Обычный 3 2" xfId="100"/>
    <cellStyle name="Обычный 3 2 2" xfId="101"/>
    <cellStyle name="Обычный 3 3" xfId="102"/>
    <cellStyle name="Обычный 3 3 2" xfId="103"/>
    <cellStyle name="Обычный 3 4" xfId="104"/>
    <cellStyle name="Обычный 3 5" xfId="105"/>
    <cellStyle name="Обычный 4" xfId="106"/>
    <cellStyle name="Обычный 4 2" xfId="107"/>
    <cellStyle name="Обычный 4 3" xfId="108"/>
    <cellStyle name="Обычный 4 4" xfId="4"/>
    <cellStyle name="Обычный 5" xfId="3"/>
    <cellStyle name="Обычный 5 2" xfId="109"/>
    <cellStyle name="Обычный 5 3" xfId="110"/>
    <cellStyle name="Обычный 5 4" xfId="111"/>
    <cellStyle name="Обычный 6" xfId="112"/>
    <cellStyle name="Обычный 6 2" xfId="113"/>
    <cellStyle name="Обычный 7" xfId="114"/>
    <cellStyle name="Обычный 8" xfId="115"/>
    <cellStyle name="Обычный 9" xfId="116"/>
    <cellStyle name="Обычный_Естест. движение 2012г." xfId="6"/>
    <cellStyle name="Обычный_Смертность от травм всего населения за 9 месяцев 2008 г. (version 1)" xfId="117"/>
    <cellStyle name="Обычный_янв" xfId="5"/>
    <cellStyle name="Плохой 2" xfId="118"/>
    <cellStyle name="Плохой 3" xfId="119"/>
    <cellStyle name="Пояснение 2" xfId="120"/>
    <cellStyle name="Пояснение 3" xfId="121"/>
    <cellStyle name="Примечание 2" xfId="122"/>
    <cellStyle name="Примечание 3" xfId="123"/>
    <cellStyle name="Процентный" xfId="2" builtinId="5"/>
    <cellStyle name="Процентный 2" xfId="124"/>
    <cellStyle name="Процентный 2 2" xfId="125"/>
    <cellStyle name="Процентный 2 3" xfId="126"/>
    <cellStyle name="Процентный 3" xfId="127"/>
    <cellStyle name="Процентный 3 2" xfId="128"/>
    <cellStyle name="Процентный 4" xfId="129"/>
    <cellStyle name="Процентный 5" xfId="130"/>
    <cellStyle name="Процентный 5 2" xfId="131"/>
    <cellStyle name="Процентный 6" xfId="132"/>
    <cellStyle name="Связанная ячейка 2" xfId="133"/>
    <cellStyle name="Связанная ячейка 3" xfId="134"/>
    <cellStyle name="ТЕКСТ" xfId="135"/>
    <cellStyle name="Текст предупреждения 2" xfId="136"/>
    <cellStyle name="Текст предупреждения 3" xfId="137"/>
    <cellStyle name="Финансовый" xfId="1" builtinId="3"/>
    <cellStyle name="Финансовый 2" xfId="138"/>
    <cellStyle name="Финансовый 3" xfId="139"/>
    <cellStyle name="Хороший 2" xfId="140"/>
    <cellStyle name="Хороший 3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-%2020/2020/&#1045;&#1089;&#1090;&#1077;-&#1077;%20&#1076;&#1074;&#1080;-&#1077;-20&#1075;/&#1044;&#1077;&#1084;&#1086;&#1075;&#1088;&#1072;&#1092;&#1080;&#1103;%20-2020/&#1044;&#1077;&#1084;&#1086;&#1075;&#1088;&#1072;&#1092;&#1080;&#1103;%202020&#1075;%20(&#1040;&#1074;&#1090;&#1086;&#1089;&#1086;&#1093;&#1088;&#1072;&#1085;&#1077;&#1085;&#1085;&#1099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2;&#1091;&#1085;&#1072;&#1090;&#1086;&#1074;&#1086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44;&#1077;&#1084;&#1086;&#1075;&#1088;&#1072;&#1092;&#1080;&#1103;%20%20%2008,09,10/2009/2009/&#1087;&#1086;%20&#1082;&#1083;&#1072;&#1089;%20&#1073;&#1086;&#1083;-09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0;&#1085;&#1080;&#1075;&#1072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-%2020/2020/&#1045;&#1089;&#1090;&#1077;-&#1077;%20&#1076;&#1074;&#1080;-&#1077;-20&#1075;/&#1044;&#1077;&#1084;&#1086;&#1075;&#1088;&#1072;&#1092;&#1080;&#1103;%20-2020/&#1082;&#1083;&#1072;&#1089;&#1089;&#1072;&#1084;%20&#1073;&#1086;&#1083;&#1077;&#1079;%20-%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&#1044;&#1077;&#1084;&#1086;&#1075;&#1088;&#1072;&#1092;&#1080;&#1103;%20%20-%2020/2020/&#1045;&#1089;&#1090;&#1077;-&#1077;%20&#1076;&#1074;&#1080;-&#1077;-20&#1075;/&#1044;&#1077;&#1084;&#1086;&#1075;&#1088;&#1072;&#1092;&#1080;&#1103;%20-2020/&#1090;&#1088;&#1072;&#1074;&#1084;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"/>
      <sheetName val="шаб"/>
      <sheetName val="шаб-1"/>
      <sheetName val="ян-2"/>
      <sheetName val="12 мес-19"/>
      <sheetName val="12 мес-19 (2)"/>
      <sheetName val="19 -малочис кор нас"/>
      <sheetName val="Демогр нац проект19-17г-тру сп"/>
      <sheetName val="ян-20"/>
      <sheetName val="февр"/>
      <sheetName val="за 2мес"/>
      <sheetName val="мар"/>
      <sheetName val="у-кан-1 кв "/>
      <sheetName val="у-кок-1 кв  (2)"/>
      <sheetName val="осн пока по  Чой"/>
      <sheetName val="1 квар (2010-2019)"/>
      <sheetName val="1 квар"/>
      <sheetName val="апр-20"/>
      <sheetName val="4  мес-20"/>
      <sheetName val="май"/>
      <sheetName val="5  мес-20"/>
      <sheetName val="июнь"/>
      <sheetName val="Iполуг-20 (закл)"/>
      <sheetName val="6 мес -умер по возрасту"/>
      <sheetName val="трудосп-2019"/>
      <sheetName val="июль "/>
      <sheetName val="Дем-ян-июн-20"/>
      <sheetName val="7 мес-20 "/>
      <sheetName val="(18-20)-7 мес"/>
      <sheetName val="авг-20"/>
      <sheetName val="8 мес-20"/>
      <sheetName val="демогр (ян-дек)"/>
      <sheetName val="сен-20"/>
      <sheetName val="9 мес-20"/>
      <sheetName val="окт-20"/>
      <sheetName val="10 мес-20"/>
      <sheetName val="за окт-по ЗАГС"/>
      <sheetName val="9 мес-19"/>
      <sheetName val="ноя-19"/>
      <sheetName val="11 мес-19"/>
      <sheetName val="ДЕК-19"/>
      <sheetName val="дек-19 "/>
      <sheetName val="12 мес-19-по ЗАГС"/>
      <sheetName val="Дем ян-де-19-1"/>
      <sheetName val="12 мес-19-мо дан"/>
      <sheetName val="Малочисл (4)"/>
      <sheetName val="ум, род-ь(не вводить!)(17г  (2"/>
      <sheetName val="РДПрест (2)"/>
      <sheetName val="хор памят (2)"/>
      <sheetName val="инвесторы (2)"/>
      <sheetName val="ЭЭГ (2)"/>
      <sheetName val="Сад орг (2)"/>
      <sheetName val="50 лет (2)"/>
      <sheetName val="относитель величины (2)"/>
      <sheetName val="по кварт17,18г (2)"/>
      <sheetName val="13,14,153,16,17,18 (2)"/>
      <sheetName val="16,17,18 (2)"/>
      <sheetName val="1 квар (2010-2018)"/>
      <sheetName val="Малочисл"/>
      <sheetName val="по класс бол-19,18"/>
      <sheetName val="Дем ян-де-19"/>
      <sheetName val="Россздрав 2019-2018г"/>
      <sheetName val="18-17г"/>
      <sheetName val="РДПрест"/>
      <sheetName val="хор памят"/>
      <sheetName val="инвесторы"/>
      <sheetName val="ЭЭГ"/>
      <sheetName val="Сад орг"/>
      <sheetName val="50 лет"/>
      <sheetName val="Лист1"/>
      <sheetName val="Лист3"/>
      <sheetName val="относ велич"/>
      <sheetName val="смерт от пневм16-19г"/>
      <sheetName val="Лист2"/>
      <sheetName val="9 мес для Москвы "/>
      <sheetName val="дл Госдумы"/>
      <sheetName val="Лист4"/>
      <sheetName val="Лист5"/>
      <sheetName val="Лист6"/>
      <sheetName val="СКР"/>
      <sheetName val="01-10.11.2020г"/>
      <sheetName val="2017"/>
      <sheetName val="2018"/>
      <sheetName val="2019"/>
      <sheetName val="2020"/>
      <sheetName val="пнев,ХОБЛ, сах диаб"/>
      <sheetName val="Пер сме17-6м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C7">
            <v>34562.5</v>
          </cell>
          <cell r="D7">
            <v>237</v>
          </cell>
          <cell r="E7">
            <v>253</v>
          </cell>
          <cell r="F7">
            <v>133</v>
          </cell>
          <cell r="G7">
            <v>120</v>
          </cell>
          <cell r="H7">
            <v>3</v>
          </cell>
          <cell r="I7">
            <v>1</v>
          </cell>
          <cell r="J7">
            <v>0</v>
          </cell>
          <cell r="K7">
            <v>3</v>
          </cell>
          <cell r="L7">
            <v>64</v>
          </cell>
          <cell r="M7">
            <v>46</v>
          </cell>
          <cell r="N7">
            <v>18</v>
          </cell>
          <cell r="O7">
            <v>184</v>
          </cell>
          <cell r="Y7">
            <v>0</v>
          </cell>
          <cell r="AC7">
            <v>4</v>
          </cell>
        </row>
        <row r="8">
          <cell r="C8">
            <v>8055</v>
          </cell>
          <cell r="D8">
            <v>58</v>
          </cell>
          <cell r="E8">
            <v>77</v>
          </cell>
          <cell r="F8">
            <v>48</v>
          </cell>
          <cell r="G8">
            <v>29</v>
          </cell>
          <cell r="H8">
            <v>2</v>
          </cell>
          <cell r="I8">
            <v>2</v>
          </cell>
          <cell r="J8">
            <v>0</v>
          </cell>
          <cell r="K8">
            <v>0</v>
          </cell>
          <cell r="L8">
            <v>25</v>
          </cell>
          <cell r="M8">
            <v>21</v>
          </cell>
          <cell r="N8">
            <v>4</v>
          </cell>
          <cell r="O8">
            <v>47</v>
          </cell>
          <cell r="Y8">
            <v>0</v>
          </cell>
          <cell r="AC8">
            <v>2</v>
          </cell>
        </row>
        <row r="9">
          <cell r="C9">
            <v>12383</v>
          </cell>
          <cell r="D9">
            <v>93</v>
          </cell>
          <cell r="E9">
            <v>147</v>
          </cell>
          <cell r="F9">
            <v>76</v>
          </cell>
          <cell r="G9">
            <v>71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35</v>
          </cell>
          <cell r="M9">
            <v>28</v>
          </cell>
          <cell r="N9">
            <v>7</v>
          </cell>
          <cell r="O9">
            <v>112</v>
          </cell>
          <cell r="Y9">
            <v>0</v>
          </cell>
          <cell r="AC9">
            <v>0</v>
          </cell>
        </row>
        <row r="10">
          <cell r="C10">
            <v>13706</v>
          </cell>
          <cell r="D10">
            <v>134</v>
          </cell>
          <cell r="E10">
            <v>109</v>
          </cell>
          <cell r="F10">
            <v>64</v>
          </cell>
          <cell r="G10">
            <v>45</v>
          </cell>
          <cell r="H10">
            <v>2</v>
          </cell>
          <cell r="I10">
            <v>0</v>
          </cell>
          <cell r="J10">
            <v>1</v>
          </cell>
          <cell r="K10">
            <v>1</v>
          </cell>
          <cell r="L10">
            <v>26</v>
          </cell>
          <cell r="M10">
            <v>23</v>
          </cell>
          <cell r="N10">
            <v>3</v>
          </cell>
          <cell r="O10">
            <v>81</v>
          </cell>
          <cell r="Y10">
            <v>1</v>
          </cell>
          <cell r="AC10">
            <v>2</v>
          </cell>
        </row>
        <row r="11">
          <cell r="C11">
            <v>14122.5</v>
          </cell>
          <cell r="D11">
            <v>124</v>
          </cell>
          <cell r="E11">
            <v>160</v>
          </cell>
          <cell r="F11">
            <v>81</v>
          </cell>
          <cell r="G11">
            <v>79</v>
          </cell>
          <cell r="H11">
            <v>0</v>
          </cell>
          <cell r="I11">
            <v>2</v>
          </cell>
          <cell r="J11">
            <v>0</v>
          </cell>
          <cell r="K11">
            <v>2</v>
          </cell>
          <cell r="L11">
            <v>44</v>
          </cell>
          <cell r="M11">
            <v>35</v>
          </cell>
          <cell r="N11">
            <v>9</v>
          </cell>
          <cell r="O11">
            <v>114</v>
          </cell>
          <cell r="Y11">
            <v>1</v>
          </cell>
          <cell r="AC11">
            <v>1</v>
          </cell>
        </row>
        <row r="12">
          <cell r="C12">
            <v>11786.5</v>
          </cell>
          <cell r="D12">
            <v>144</v>
          </cell>
          <cell r="E12">
            <v>90</v>
          </cell>
          <cell r="F12">
            <v>52</v>
          </cell>
          <cell r="G12">
            <v>38</v>
          </cell>
          <cell r="H12">
            <v>1</v>
          </cell>
          <cell r="I12">
            <v>1</v>
          </cell>
          <cell r="J12">
            <v>1</v>
          </cell>
          <cell r="K12">
            <v>0</v>
          </cell>
          <cell r="L12">
            <v>34</v>
          </cell>
          <cell r="M12">
            <v>31</v>
          </cell>
          <cell r="N12">
            <v>3</v>
          </cell>
          <cell r="O12">
            <v>54</v>
          </cell>
          <cell r="Y12">
            <v>0</v>
          </cell>
          <cell r="AC12">
            <v>1</v>
          </cell>
        </row>
        <row r="13">
          <cell r="C13">
            <v>19677.5</v>
          </cell>
          <cell r="D13">
            <v>240</v>
          </cell>
          <cell r="E13">
            <v>115</v>
          </cell>
          <cell r="F13">
            <v>63</v>
          </cell>
          <cell r="G13">
            <v>52</v>
          </cell>
          <cell r="H13">
            <v>5</v>
          </cell>
          <cell r="I13">
            <v>3</v>
          </cell>
          <cell r="J13">
            <v>1</v>
          </cell>
          <cell r="K13">
            <v>1</v>
          </cell>
          <cell r="L13">
            <v>42</v>
          </cell>
          <cell r="M13">
            <v>32</v>
          </cell>
          <cell r="N13">
            <v>10</v>
          </cell>
          <cell r="O13">
            <v>65</v>
          </cell>
          <cell r="Y13">
            <v>0</v>
          </cell>
          <cell r="AC13">
            <v>7</v>
          </cell>
        </row>
        <row r="14">
          <cell r="C14">
            <v>14608.5</v>
          </cell>
          <cell r="D14">
            <v>160</v>
          </cell>
          <cell r="E14">
            <v>113</v>
          </cell>
          <cell r="F14">
            <v>68</v>
          </cell>
          <cell r="G14">
            <v>45</v>
          </cell>
          <cell r="H14">
            <v>1</v>
          </cell>
          <cell r="I14">
            <v>1</v>
          </cell>
          <cell r="J14">
            <v>0</v>
          </cell>
          <cell r="K14">
            <v>1</v>
          </cell>
          <cell r="L14">
            <v>36</v>
          </cell>
          <cell r="M14">
            <v>28</v>
          </cell>
          <cell r="N14">
            <v>8</v>
          </cell>
          <cell r="O14">
            <v>74</v>
          </cell>
          <cell r="Y14">
            <v>2</v>
          </cell>
          <cell r="AC14">
            <v>1</v>
          </cell>
        </row>
        <row r="15">
          <cell r="C15">
            <v>16127</v>
          </cell>
          <cell r="D15">
            <v>153</v>
          </cell>
          <cell r="E15">
            <v>141</v>
          </cell>
          <cell r="F15">
            <v>89</v>
          </cell>
          <cell r="G15">
            <v>52</v>
          </cell>
          <cell r="H15">
            <v>1</v>
          </cell>
          <cell r="I15">
            <v>3</v>
          </cell>
          <cell r="J15">
            <v>0</v>
          </cell>
          <cell r="K15">
            <v>0</v>
          </cell>
          <cell r="L15">
            <v>48</v>
          </cell>
          <cell r="M15">
            <v>42</v>
          </cell>
          <cell r="N15">
            <v>6</v>
          </cell>
          <cell r="O15">
            <v>89</v>
          </cell>
          <cell r="Y15">
            <v>0</v>
          </cell>
          <cell r="AC15">
            <v>1</v>
          </cell>
        </row>
        <row r="16">
          <cell r="C16">
            <v>10756</v>
          </cell>
          <cell r="D16">
            <v>92</v>
          </cell>
          <cell r="E16">
            <v>94</v>
          </cell>
          <cell r="F16">
            <v>48</v>
          </cell>
          <cell r="G16">
            <v>46</v>
          </cell>
          <cell r="H16">
            <v>1</v>
          </cell>
          <cell r="I16">
            <v>0</v>
          </cell>
          <cell r="J16">
            <v>0</v>
          </cell>
          <cell r="K16">
            <v>2</v>
          </cell>
          <cell r="L16">
            <v>21</v>
          </cell>
          <cell r="M16">
            <v>13</v>
          </cell>
          <cell r="N16">
            <v>8</v>
          </cell>
          <cell r="O16">
            <v>72</v>
          </cell>
          <cell r="Y16">
            <v>0</v>
          </cell>
          <cell r="AC16">
            <v>1</v>
          </cell>
        </row>
        <row r="17">
          <cell r="Y17">
            <v>4</v>
          </cell>
          <cell r="AC17">
            <v>20</v>
          </cell>
        </row>
        <row r="18">
          <cell r="C18">
            <v>64621</v>
          </cell>
          <cell r="D18">
            <v>770</v>
          </cell>
          <cell r="E18">
            <v>453</v>
          </cell>
          <cell r="F18">
            <v>251</v>
          </cell>
          <cell r="G18">
            <v>202</v>
          </cell>
          <cell r="H18">
            <v>0</v>
          </cell>
          <cell r="I18">
            <v>4</v>
          </cell>
          <cell r="J18">
            <v>0</v>
          </cell>
          <cell r="K18">
            <v>4</v>
          </cell>
          <cell r="L18">
            <v>132</v>
          </cell>
          <cell r="M18">
            <v>96</v>
          </cell>
          <cell r="N18">
            <v>36</v>
          </cell>
          <cell r="O18">
            <v>320</v>
          </cell>
          <cell r="Y18">
            <v>1</v>
          </cell>
          <cell r="AC18">
            <v>1</v>
          </cell>
        </row>
        <row r="19">
          <cell r="Y19">
            <v>5</v>
          </cell>
          <cell r="AC19">
            <v>21</v>
          </cell>
        </row>
      </sheetData>
      <sheetData sheetId="34">
        <row r="7">
          <cell r="D7">
            <v>27</v>
          </cell>
          <cell r="E7">
            <v>31</v>
          </cell>
          <cell r="F7">
            <v>12</v>
          </cell>
          <cell r="G7">
            <v>19</v>
          </cell>
          <cell r="K7">
            <v>1</v>
          </cell>
          <cell r="L7">
            <v>6</v>
          </cell>
          <cell r="M7">
            <v>4</v>
          </cell>
          <cell r="N7">
            <v>2</v>
          </cell>
          <cell r="O7">
            <v>25</v>
          </cell>
          <cell r="S7">
            <v>-2</v>
          </cell>
        </row>
        <row r="8">
          <cell r="D8">
            <v>7</v>
          </cell>
          <cell r="E8">
            <v>11</v>
          </cell>
          <cell r="F8">
            <v>9</v>
          </cell>
          <cell r="G8">
            <v>2</v>
          </cell>
          <cell r="L8">
            <v>6</v>
          </cell>
          <cell r="M8">
            <v>5</v>
          </cell>
          <cell r="N8">
            <v>1</v>
          </cell>
          <cell r="O8">
            <v>5</v>
          </cell>
          <cell r="S8">
            <v>-2</v>
          </cell>
        </row>
        <row r="9">
          <cell r="D9">
            <v>11</v>
          </cell>
          <cell r="E9">
            <v>12</v>
          </cell>
          <cell r="F9">
            <v>8</v>
          </cell>
          <cell r="G9">
            <v>4</v>
          </cell>
          <cell r="H9">
            <v>1</v>
          </cell>
          <cell r="L9">
            <v>3</v>
          </cell>
          <cell r="M9">
            <v>2</v>
          </cell>
          <cell r="N9">
            <v>1</v>
          </cell>
          <cell r="O9">
            <v>8</v>
          </cell>
          <cell r="S9">
            <v>-0.5</v>
          </cell>
          <cell r="U9">
            <v>1</v>
          </cell>
        </row>
        <row r="10">
          <cell r="D10">
            <v>13</v>
          </cell>
          <cell r="E10">
            <v>16</v>
          </cell>
          <cell r="F10">
            <v>7</v>
          </cell>
          <cell r="G10">
            <v>9</v>
          </cell>
          <cell r="L10">
            <v>2</v>
          </cell>
          <cell r="M10">
            <v>2</v>
          </cell>
          <cell r="O10">
            <v>14</v>
          </cell>
          <cell r="S10">
            <v>-1.5</v>
          </cell>
        </row>
        <row r="11">
          <cell r="D11">
            <v>19</v>
          </cell>
          <cell r="E11">
            <v>22</v>
          </cell>
          <cell r="F11">
            <v>11</v>
          </cell>
          <cell r="G11">
            <v>11</v>
          </cell>
          <cell r="I11">
            <v>1</v>
          </cell>
          <cell r="L11">
            <v>6</v>
          </cell>
          <cell r="M11">
            <v>6</v>
          </cell>
          <cell r="O11">
            <v>15</v>
          </cell>
          <cell r="S11">
            <v>-1.5</v>
          </cell>
          <cell r="U11">
            <v>1</v>
          </cell>
        </row>
        <row r="12">
          <cell r="D12">
            <v>22</v>
          </cell>
          <cell r="E12">
            <v>14</v>
          </cell>
          <cell r="F12">
            <v>11</v>
          </cell>
          <cell r="G12">
            <v>3</v>
          </cell>
          <cell r="L12">
            <v>4</v>
          </cell>
          <cell r="M12">
            <v>4</v>
          </cell>
          <cell r="O12">
            <v>10</v>
          </cell>
          <cell r="S12">
            <v>4</v>
          </cell>
        </row>
        <row r="13">
          <cell r="D13">
            <v>26</v>
          </cell>
          <cell r="E13">
            <v>16</v>
          </cell>
          <cell r="F13">
            <v>8</v>
          </cell>
          <cell r="G13">
            <v>8</v>
          </cell>
          <cell r="L13">
            <v>9</v>
          </cell>
          <cell r="M13">
            <v>7</v>
          </cell>
          <cell r="N13">
            <v>2</v>
          </cell>
          <cell r="O13">
            <v>7</v>
          </cell>
          <cell r="S13">
            <v>5</v>
          </cell>
        </row>
        <row r="14">
          <cell r="D14">
            <v>15</v>
          </cell>
          <cell r="E14">
            <v>7</v>
          </cell>
          <cell r="F14">
            <v>4</v>
          </cell>
          <cell r="G14">
            <v>3</v>
          </cell>
          <cell r="L14">
            <v>3</v>
          </cell>
          <cell r="M14">
            <v>2</v>
          </cell>
          <cell r="N14">
            <v>1</v>
          </cell>
          <cell r="O14">
            <v>4</v>
          </cell>
          <cell r="S14">
            <v>4</v>
          </cell>
        </row>
        <row r="15">
          <cell r="D15">
            <v>14</v>
          </cell>
          <cell r="E15">
            <v>21</v>
          </cell>
          <cell r="F15">
            <v>14</v>
          </cell>
          <cell r="G15">
            <v>7</v>
          </cell>
          <cell r="I15">
            <v>1</v>
          </cell>
          <cell r="L15">
            <v>7</v>
          </cell>
          <cell r="M15">
            <v>6</v>
          </cell>
          <cell r="N15">
            <v>1</v>
          </cell>
          <cell r="O15">
            <v>13</v>
          </cell>
          <cell r="S15">
            <v>-3.5</v>
          </cell>
        </row>
        <row r="16">
          <cell r="D16">
            <v>4</v>
          </cell>
          <cell r="E16">
            <v>5</v>
          </cell>
          <cell r="F16">
            <v>1</v>
          </cell>
          <cell r="G16">
            <v>4</v>
          </cell>
          <cell r="M16">
            <v>0</v>
          </cell>
          <cell r="O16">
            <v>5</v>
          </cell>
          <cell r="S16">
            <v>-0.5</v>
          </cell>
        </row>
        <row r="17">
          <cell r="Q17">
            <v>0</v>
          </cell>
          <cell r="U17">
            <v>2</v>
          </cell>
        </row>
        <row r="18">
          <cell r="D18">
            <v>85</v>
          </cell>
          <cell r="E18">
            <v>80</v>
          </cell>
          <cell r="F18">
            <v>41</v>
          </cell>
          <cell r="G18">
            <v>39</v>
          </cell>
          <cell r="L18">
            <v>17</v>
          </cell>
          <cell r="M18">
            <v>15</v>
          </cell>
          <cell r="N18">
            <v>2</v>
          </cell>
          <cell r="O18">
            <v>63</v>
          </cell>
          <cell r="S18">
            <v>2.5</v>
          </cell>
        </row>
        <row r="19">
          <cell r="Q19">
            <v>0</v>
          </cell>
          <cell r="U19">
            <v>2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г (2)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 1 квар"/>
      <sheetName val="апр  "/>
      <sheetName val=" 4 мес "/>
      <sheetName val="5 мес"/>
      <sheetName val="всего 1 полугод - 08г"/>
      <sheetName val=" в 1 пол 09"/>
      <sheetName val="рай1п. -09"/>
      <sheetName val=" вс +тр 6 мес"/>
      <sheetName val=" вс+ тр 7 мес "/>
      <sheetName val=" за 7 мес"/>
      <sheetName val="7 мес"/>
      <sheetName val="  8  мес"/>
      <sheetName val="9 мес "/>
      <sheetName val="9 м"/>
      <sheetName val="окт"/>
      <sheetName val="10 мес "/>
      <sheetName val="11 мес"/>
      <sheetName val="09 (по рай-м)"/>
      <sheetName val="год  09г"/>
      <sheetName val="год  09г (2)"/>
      <sheetName val="09 (по рай-м) (2)"/>
      <sheetName val="09 (ранг мест)"/>
      <sheetName val="тр 1 квар"/>
      <sheetName val="тр 5  мес"/>
      <sheetName val="5 мес тр"/>
      <sheetName val="труд 1 пол- 08"/>
      <sheetName val="труд  I полу-09"/>
      <sheetName val="1пол 08- 09 см-ть тр"/>
      <sheetName val="1пол 09  тр рай"/>
      <sheetName val=" 8мес-09тр.спос."/>
      <sheetName val="трудосп 9 мес. - 08"/>
      <sheetName val="тр  за 9 ме "/>
      <sheetName val="окт тр"/>
      <sheetName val=" тр 10 мес"/>
      <sheetName val=" тр 11 мес "/>
      <sheetName val=" тр -09"/>
      <sheetName val="тр по рай-09"/>
      <sheetName val="рай -09"/>
      <sheetName val="_рай_ год _0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"/>
      <sheetName val="структура"/>
      <sheetName val="данные по Госстатистике-09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пия"/>
      <sheetName val="БСК"/>
      <sheetName val="БСК-7мес-17"/>
      <sheetName val="БОД"/>
      <sheetName val="дети-18г"/>
      <sheetName val="11 мес, дети-2019г"/>
      <sheetName val="дети-20"/>
      <sheetName val="по мес"/>
      <sheetName val="янв -20 "/>
      <sheetName val="янв (2)"/>
      <sheetName val="фев"/>
      <sheetName val="2 мес-20"/>
      <sheetName val="2 мес-20-2"/>
      <sheetName val="март"/>
      <sheetName val="3 мес-19"/>
      <sheetName val="1 кв-2020"/>
      <sheetName val="ап"/>
      <sheetName val="4 мес-20 "/>
      <sheetName val="4  мес (2)"/>
      <sheetName val="май"/>
      <sheetName val="за 5 м "/>
      <sheetName val="за 5 м (2)"/>
      <sheetName val="июн"/>
      <sheetName val="за 6 м "/>
      <sheetName val="за 6 м (2)"/>
      <sheetName val="за 6 м -с зак диаг"/>
      <sheetName val="за 6 м -1"/>
      <sheetName val="1 полуг"/>
      <sheetName val="1 полуг-1"/>
      <sheetName val="1 полуг-2"/>
      <sheetName val="июль"/>
      <sheetName val="7мес-20г"/>
      <sheetName val="7 мес-20-2"/>
      <sheetName val="авг-20"/>
      <sheetName val="8 мес-20"/>
      <sheetName val="8-20(2)"/>
      <sheetName val="для-РФ-8 мес-18-19"/>
      <sheetName val="БСК-8 мес-19"/>
      <sheetName val="БСК-8мес-18-19"/>
      <sheetName val="8 мес -19-дети"/>
      <sheetName val="сен-20"/>
      <sheetName val="9 мес (20)"/>
      <sheetName val="9 м(2)"/>
      <sheetName val="окт"/>
      <sheetName val="10 мес-20"/>
      <sheetName val="10мес-2"/>
      <sheetName val="9 мес (19)"/>
      <sheetName val="9 мес (19-2)"/>
      <sheetName val="ноя"/>
      <sheetName val="11м-19"/>
      <sheetName val="11м-19 (2)"/>
      <sheetName val="дек-19"/>
      <sheetName val="12м-19"/>
      <sheetName val="12м-19 (1)"/>
      <sheetName val="12м-19 (2)"/>
      <sheetName val="12м-19 (3)"/>
      <sheetName val="10 мес-18"/>
      <sheetName val="злок онк"/>
      <sheetName val="R 00-99"/>
      <sheetName val="2018"/>
      <sheetName val="2018(1)"/>
      <sheetName val="18-взр+дети"/>
      <sheetName val="18-взрослые"/>
      <sheetName val="18-ДЕТИ"/>
      <sheetName val="тр-шаблон"/>
      <sheetName val="янв-тр"/>
      <sheetName val="янв-тр (2)"/>
      <sheetName val="фев-тр "/>
      <sheetName val="тр-за 2 мес"/>
      <sheetName val="тр-за 2 мес (2)"/>
      <sheetName val="март-тр "/>
      <sheetName val="тр1 кв"/>
      <sheetName val="1 кв"/>
      <sheetName val="класс бол -тр1 кв "/>
      <sheetName val="тр сп. -18-20"/>
      <sheetName val="апр-тр"/>
      <sheetName val="4 мес"/>
      <sheetName val="4 мес (2)"/>
      <sheetName val="май-тр"/>
      <sheetName val="5 мес-трудосп"/>
      <sheetName val="6 мес-трудосп"/>
      <sheetName val="6 мес-трудосп (2)"/>
      <sheetName val="июл-тр"/>
      <sheetName val="тр 7 мес"/>
      <sheetName val="тр 7 мес (2)"/>
      <sheetName val="тр 7 мес- МУЖЧ"/>
      <sheetName val="тр-авг-20"/>
      <sheetName val="тр-8м-2020"/>
      <sheetName val="тр-8м-2020 (2)"/>
      <sheetName val="сен-труд-20"/>
      <sheetName val="тр-9 мес"/>
      <sheetName val="тр-9 мес (2)"/>
      <sheetName val="окт-труд-20"/>
      <sheetName val="10м (труд) "/>
      <sheetName val="10м (труд) -2"/>
      <sheetName val="ноя-труд-19"/>
      <sheetName val="11м (труд)"/>
      <sheetName val="11м (труд) (2)"/>
      <sheetName val="декаб -19"/>
      <sheetName val="2019тру "/>
      <sheetName val="2019тру (2)"/>
      <sheetName val="2019тру  (3)"/>
      <sheetName val="2019тру (3)"/>
      <sheetName val="R"/>
      <sheetName val="НИЗ"/>
      <sheetName val="Минэконразв"/>
      <sheetName val="зап Гос Думы-о от внеш прич-201"/>
      <sheetName val="цель-19-24г,ИМ,ОНМК"/>
      <sheetName val="млад смер"/>
      <sheetName val="7мес18,19г"/>
      <sheetName val="Осн пок -2019, ожид рез-т БСК"/>
      <sheetName val="Отн вели-ы"/>
      <sheetName val="Пост прав-а"/>
      <sheetName val="ОКС"/>
      <sheetName val="пересм код МКБ"/>
      <sheetName val="Лист3"/>
      <sheetName val="МКБ-10"/>
      <sheetName val="COVID"/>
      <sheetName val="Алине деньги"/>
      <sheetName val="инф бол.-17,18,19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6">
          <cell r="E6">
            <v>1</v>
          </cell>
          <cell r="F6">
            <v>34</v>
          </cell>
          <cell r="G6">
            <v>0</v>
          </cell>
          <cell r="H6">
            <v>4</v>
          </cell>
          <cell r="I6">
            <v>1</v>
          </cell>
          <cell r="J6">
            <v>5</v>
          </cell>
          <cell r="K6">
            <v>130</v>
          </cell>
          <cell r="L6">
            <v>13</v>
          </cell>
          <cell r="M6">
            <v>16</v>
          </cell>
          <cell r="N6">
            <v>0</v>
          </cell>
          <cell r="O6">
            <v>1</v>
          </cell>
          <cell r="P6">
            <v>5</v>
          </cell>
          <cell r="Q6">
            <v>0</v>
          </cell>
          <cell r="R6">
            <v>2</v>
          </cell>
          <cell r="S6">
            <v>3</v>
          </cell>
          <cell r="T6">
            <v>11</v>
          </cell>
          <cell r="U6">
            <v>25</v>
          </cell>
          <cell r="V6">
            <v>2</v>
          </cell>
          <cell r="W6">
            <v>1</v>
          </cell>
          <cell r="X6">
            <v>0</v>
          </cell>
        </row>
        <row r="7">
          <cell r="E7">
            <v>0</v>
          </cell>
          <cell r="F7">
            <v>10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41</v>
          </cell>
          <cell r="L7">
            <v>2</v>
          </cell>
          <cell r="M7">
            <v>7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</v>
          </cell>
          <cell r="U7">
            <v>11</v>
          </cell>
          <cell r="V7">
            <v>0</v>
          </cell>
          <cell r="W7">
            <v>0</v>
          </cell>
          <cell r="X7">
            <v>0</v>
          </cell>
        </row>
        <row r="8">
          <cell r="E8">
            <v>1</v>
          </cell>
          <cell r="F8">
            <v>14</v>
          </cell>
          <cell r="G8">
            <v>0</v>
          </cell>
          <cell r="H8">
            <v>8</v>
          </cell>
          <cell r="I8">
            <v>0</v>
          </cell>
          <cell r="J8">
            <v>15</v>
          </cell>
          <cell r="K8">
            <v>42</v>
          </cell>
          <cell r="L8">
            <v>5</v>
          </cell>
          <cell r="M8">
            <v>16</v>
          </cell>
          <cell r="N8">
            <v>1</v>
          </cell>
          <cell r="O8">
            <v>0</v>
          </cell>
          <cell r="P8">
            <v>6</v>
          </cell>
          <cell r="Q8">
            <v>0</v>
          </cell>
          <cell r="R8">
            <v>0</v>
          </cell>
          <cell r="S8">
            <v>0</v>
          </cell>
          <cell r="T8">
            <v>18</v>
          </cell>
          <cell r="U8">
            <v>21</v>
          </cell>
          <cell r="V8">
            <v>0</v>
          </cell>
          <cell r="W8">
            <v>0</v>
          </cell>
          <cell r="X8">
            <v>1</v>
          </cell>
        </row>
        <row r="9">
          <cell r="E9">
            <v>1</v>
          </cell>
          <cell r="F9">
            <v>14</v>
          </cell>
          <cell r="G9">
            <v>0</v>
          </cell>
          <cell r="H9">
            <v>2</v>
          </cell>
          <cell r="I9">
            <v>0</v>
          </cell>
          <cell r="J9">
            <v>14</v>
          </cell>
          <cell r="K9">
            <v>36</v>
          </cell>
          <cell r="L9">
            <v>2</v>
          </cell>
          <cell r="M9">
            <v>3</v>
          </cell>
          <cell r="N9">
            <v>1</v>
          </cell>
          <cell r="O9">
            <v>0</v>
          </cell>
          <cell r="P9">
            <v>6</v>
          </cell>
          <cell r="Q9">
            <v>0</v>
          </cell>
          <cell r="R9">
            <v>1</v>
          </cell>
          <cell r="S9">
            <v>0</v>
          </cell>
          <cell r="T9">
            <v>8</v>
          </cell>
          <cell r="U9">
            <v>19</v>
          </cell>
          <cell r="V9">
            <v>2</v>
          </cell>
          <cell r="W9">
            <v>0</v>
          </cell>
          <cell r="X9">
            <v>0</v>
          </cell>
        </row>
        <row r="10">
          <cell r="E10">
            <v>2</v>
          </cell>
          <cell r="F10">
            <v>14</v>
          </cell>
          <cell r="G10">
            <v>0</v>
          </cell>
          <cell r="H10">
            <v>0</v>
          </cell>
          <cell r="I10">
            <v>0</v>
          </cell>
          <cell r="J10">
            <v>10</v>
          </cell>
          <cell r="K10">
            <v>38</v>
          </cell>
          <cell r="L10">
            <v>8</v>
          </cell>
          <cell r="M10">
            <v>8</v>
          </cell>
          <cell r="N10">
            <v>0</v>
          </cell>
          <cell r="O10">
            <v>0</v>
          </cell>
          <cell r="P10">
            <v>14</v>
          </cell>
          <cell r="Q10">
            <v>0</v>
          </cell>
          <cell r="R10">
            <v>0</v>
          </cell>
          <cell r="S10">
            <v>0</v>
          </cell>
          <cell r="T10">
            <v>38</v>
          </cell>
          <cell r="U10">
            <v>28</v>
          </cell>
          <cell r="V10">
            <v>0</v>
          </cell>
          <cell r="W10">
            <v>2</v>
          </cell>
          <cell r="X10">
            <v>0</v>
          </cell>
        </row>
        <row r="11">
          <cell r="E11">
            <v>0</v>
          </cell>
          <cell r="F11">
            <v>14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42</v>
          </cell>
          <cell r="L11">
            <v>4</v>
          </cell>
          <cell r="M11">
            <v>5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1</v>
          </cell>
          <cell r="S11">
            <v>0</v>
          </cell>
          <cell r="T11">
            <v>6</v>
          </cell>
          <cell r="U11">
            <v>15</v>
          </cell>
          <cell r="V11">
            <v>0</v>
          </cell>
          <cell r="W11">
            <v>0</v>
          </cell>
          <cell r="X11">
            <v>0</v>
          </cell>
        </row>
        <row r="12">
          <cell r="E12">
            <v>2</v>
          </cell>
          <cell r="F12">
            <v>14</v>
          </cell>
          <cell r="G12">
            <v>0</v>
          </cell>
          <cell r="H12">
            <v>3</v>
          </cell>
          <cell r="I12">
            <v>0</v>
          </cell>
          <cell r="J12">
            <v>1</v>
          </cell>
          <cell r="K12">
            <v>49</v>
          </cell>
          <cell r="L12">
            <v>5</v>
          </cell>
          <cell r="M12">
            <v>6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4</v>
          </cell>
          <cell r="S12">
            <v>1</v>
          </cell>
          <cell r="T12">
            <v>1</v>
          </cell>
          <cell r="U12">
            <v>24</v>
          </cell>
          <cell r="V12">
            <v>4</v>
          </cell>
          <cell r="W12">
            <v>2</v>
          </cell>
          <cell r="X12">
            <v>0</v>
          </cell>
        </row>
        <row r="13">
          <cell r="E13">
            <v>1</v>
          </cell>
          <cell r="F13">
            <v>11</v>
          </cell>
          <cell r="G13">
            <v>0</v>
          </cell>
          <cell r="H13">
            <v>2</v>
          </cell>
          <cell r="I13">
            <v>0</v>
          </cell>
          <cell r="J13">
            <v>2</v>
          </cell>
          <cell r="K13">
            <v>42</v>
          </cell>
          <cell r="L13">
            <v>2</v>
          </cell>
          <cell r="M13">
            <v>3</v>
          </cell>
          <cell r="N13">
            <v>0</v>
          </cell>
          <cell r="O13">
            <v>1</v>
          </cell>
          <cell r="P13">
            <v>4</v>
          </cell>
          <cell r="Q13">
            <v>0</v>
          </cell>
          <cell r="R13">
            <v>0</v>
          </cell>
          <cell r="S13">
            <v>0</v>
          </cell>
          <cell r="T13">
            <v>23</v>
          </cell>
          <cell r="U13">
            <v>22</v>
          </cell>
          <cell r="V13">
            <v>0</v>
          </cell>
          <cell r="W13">
            <v>0</v>
          </cell>
          <cell r="X13">
            <v>0</v>
          </cell>
        </row>
        <row r="14">
          <cell r="E14">
            <v>3</v>
          </cell>
          <cell r="F14">
            <v>14</v>
          </cell>
          <cell r="G14">
            <v>0</v>
          </cell>
          <cell r="H14">
            <v>0</v>
          </cell>
          <cell r="I14">
            <v>0</v>
          </cell>
          <cell r="J14">
            <v>6</v>
          </cell>
          <cell r="K14">
            <v>54</v>
          </cell>
          <cell r="L14">
            <v>7</v>
          </cell>
          <cell r="M14">
            <v>6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27</v>
          </cell>
          <cell r="U14">
            <v>22</v>
          </cell>
          <cell r="V14">
            <v>0</v>
          </cell>
          <cell r="W14">
            <v>1</v>
          </cell>
          <cell r="X14">
            <v>1</v>
          </cell>
        </row>
        <row r="15">
          <cell r="E15">
            <v>3</v>
          </cell>
          <cell r="F15">
            <v>15</v>
          </cell>
          <cell r="G15">
            <v>0</v>
          </cell>
          <cell r="H15">
            <v>1</v>
          </cell>
          <cell r="I15">
            <v>0</v>
          </cell>
          <cell r="J15">
            <v>13</v>
          </cell>
          <cell r="K15">
            <v>32</v>
          </cell>
          <cell r="L15">
            <v>2</v>
          </cell>
          <cell r="M15">
            <v>3</v>
          </cell>
          <cell r="N15">
            <v>1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1</v>
          </cell>
          <cell r="T15">
            <v>8</v>
          </cell>
          <cell r="U15">
            <v>13</v>
          </cell>
          <cell r="V15">
            <v>1</v>
          </cell>
          <cell r="W15">
            <v>2</v>
          </cell>
          <cell r="X15">
            <v>1</v>
          </cell>
        </row>
        <row r="17">
          <cell r="E17">
            <v>13</v>
          </cell>
          <cell r="F17">
            <v>100</v>
          </cell>
          <cell r="G17">
            <v>0</v>
          </cell>
          <cell r="H17">
            <v>12</v>
          </cell>
          <cell r="I17">
            <v>0</v>
          </cell>
          <cell r="J17">
            <v>17</v>
          </cell>
          <cell r="K17">
            <v>157</v>
          </cell>
          <cell r="L17">
            <v>20</v>
          </cell>
          <cell r="M17">
            <v>27</v>
          </cell>
          <cell r="N17">
            <v>0</v>
          </cell>
          <cell r="O17">
            <v>0</v>
          </cell>
          <cell r="P17">
            <v>3</v>
          </cell>
          <cell r="Q17">
            <v>0</v>
          </cell>
          <cell r="R17">
            <v>0</v>
          </cell>
          <cell r="S17">
            <v>2</v>
          </cell>
          <cell r="T17">
            <v>33</v>
          </cell>
          <cell r="U17">
            <v>63</v>
          </cell>
          <cell r="V17">
            <v>6</v>
          </cell>
          <cell r="W17">
            <v>7</v>
          </cell>
          <cell r="X17">
            <v>5</v>
          </cell>
        </row>
      </sheetData>
      <sheetData sheetId="42" refreshError="1"/>
      <sheetData sheetId="43">
        <row r="6">
          <cell r="E6">
            <v>1</v>
          </cell>
          <cell r="F6">
            <v>5</v>
          </cell>
          <cell r="K6">
            <v>16</v>
          </cell>
          <cell r="T6">
            <v>4</v>
          </cell>
          <cell r="U6">
            <v>1</v>
          </cell>
          <cell r="V6">
            <v>4</v>
          </cell>
          <cell r="W6">
            <v>1</v>
          </cell>
        </row>
        <row r="7">
          <cell r="F7">
            <v>2</v>
          </cell>
          <cell r="K7">
            <v>6</v>
          </cell>
          <cell r="L7">
            <v>2</v>
          </cell>
          <cell r="U7">
            <v>1</v>
          </cell>
        </row>
        <row r="8">
          <cell r="F8">
            <v>1</v>
          </cell>
          <cell r="G8">
            <v>1</v>
          </cell>
          <cell r="K8">
            <v>4</v>
          </cell>
          <cell r="L8">
            <v>2</v>
          </cell>
          <cell r="T8">
            <v>2</v>
          </cell>
          <cell r="U8">
            <v>1</v>
          </cell>
          <cell r="V8">
            <v>1</v>
          </cell>
        </row>
        <row r="9">
          <cell r="F9">
            <v>3</v>
          </cell>
          <cell r="J9">
            <v>1</v>
          </cell>
          <cell r="K9">
            <v>6</v>
          </cell>
          <cell r="L9">
            <v>3</v>
          </cell>
          <cell r="T9">
            <v>1</v>
          </cell>
          <cell r="U9">
            <v>1</v>
          </cell>
          <cell r="V9">
            <v>1</v>
          </cell>
        </row>
        <row r="10">
          <cell r="F10">
            <v>1</v>
          </cell>
          <cell r="H10">
            <v>1</v>
          </cell>
          <cell r="J10">
            <v>2</v>
          </cell>
          <cell r="K10">
            <v>3</v>
          </cell>
          <cell r="L10">
            <v>2</v>
          </cell>
          <cell r="P10">
            <v>2</v>
          </cell>
          <cell r="T10">
            <v>2</v>
          </cell>
          <cell r="U10">
            <v>4</v>
          </cell>
          <cell r="V10">
            <v>5</v>
          </cell>
        </row>
        <row r="11">
          <cell r="F11">
            <v>1</v>
          </cell>
          <cell r="K11">
            <v>4</v>
          </cell>
          <cell r="L11">
            <v>1</v>
          </cell>
          <cell r="T11">
            <v>4</v>
          </cell>
          <cell r="U11">
            <v>2</v>
          </cell>
          <cell r="V11">
            <v>2</v>
          </cell>
        </row>
        <row r="12">
          <cell r="F12">
            <v>1</v>
          </cell>
          <cell r="K12">
            <v>7</v>
          </cell>
          <cell r="M12">
            <v>1</v>
          </cell>
          <cell r="U12">
            <v>4</v>
          </cell>
          <cell r="V12">
            <v>3</v>
          </cell>
        </row>
        <row r="13">
          <cell r="K13">
            <v>5</v>
          </cell>
          <cell r="T13">
            <v>1</v>
          </cell>
          <cell r="U13">
            <v>1</v>
          </cell>
        </row>
        <row r="14">
          <cell r="F14">
            <v>3</v>
          </cell>
          <cell r="K14">
            <v>7</v>
          </cell>
          <cell r="T14">
            <v>5</v>
          </cell>
          <cell r="U14">
            <v>6</v>
          </cell>
        </row>
        <row r="15">
          <cell r="F15">
            <v>1</v>
          </cell>
          <cell r="J15">
            <v>1</v>
          </cell>
          <cell r="K15">
            <v>2</v>
          </cell>
          <cell r="V15">
            <v>1</v>
          </cell>
        </row>
        <row r="17">
          <cell r="E17">
            <v>1</v>
          </cell>
          <cell r="F17">
            <v>9</v>
          </cell>
          <cell r="H17">
            <v>1</v>
          </cell>
          <cell r="J17">
            <v>4</v>
          </cell>
          <cell r="K17">
            <v>38</v>
          </cell>
          <cell r="L17">
            <v>2</v>
          </cell>
          <cell r="P17">
            <v>1</v>
          </cell>
          <cell r="T17">
            <v>8</v>
          </cell>
          <cell r="U17">
            <v>8</v>
          </cell>
          <cell r="V17">
            <v>8</v>
          </cell>
          <cell r="W17">
            <v>1</v>
          </cell>
        </row>
      </sheetData>
      <sheetData sheetId="44">
        <row r="6">
          <cell r="C6">
            <v>34560.5</v>
          </cell>
          <cell r="D6">
            <v>284</v>
          </cell>
          <cell r="E6">
            <v>2</v>
          </cell>
          <cell r="F6">
            <v>39</v>
          </cell>
          <cell r="G6">
            <v>0</v>
          </cell>
          <cell r="H6">
            <v>4</v>
          </cell>
          <cell r="I6">
            <v>1</v>
          </cell>
          <cell r="J6">
            <v>5</v>
          </cell>
          <cell r="K6">
            <v>146</v>
          </cell>
          <cell r="L6">
            <v>13</v>
          </cell>
          <cell r="M6">
            <v>16</v>
          </cell>
          <cell r="N6">
            <v>0</v>
          </cell>
          <cell r="O6">
            <v>1</v>
          </cell>
          <cell r="P6">
            <v>5</v>
          </cell>
          <cell r="Q6">
            <v>0</v>
          </cell>
          <cell r="R6">
            <v>2</v>
          </cell>
          <cell r="S6">
            <v>3</v>
          </cell>
          <cell r="T6">
            <v>15</v>
          </cell>
          <cell r="U6">
            <v>26</v>
          </cell>
          <cell r="V6">
            <v>6</v>
          </cell>
          <cell r="W6">
            <v>2</v>
          </cell>
          <cell r="X6">
            <v>0</v>
          </cell>
        </row>
        <row r="7">
          <cell r="C7">
            <v>8053</v>
          </cell>
          <cell r="D7">
            <v>88</v>
          </cell>
          <cell r="E7">
            <v>0</v>
          </cell>
          <cell r="F7">
            <v>12</v>
          </cell>
          <cell r="G7">
            <v>0</v>
          </cell>
          <cell r="H7">
            <v>0</v>
          </cell>
          <cell r="I7">
            <v>0</v>
          </cell>
          <cell r="J7">
            <v>2</v>
          </cell>
          <cell r="K7">
            <v>47</v>
          </cell>
          <cell r="L7">
            <v>4</v>
          </cell>
          <cell r="M7">
            <v>7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2</v>
          </cell>
          <cell r="S7">
            <v>0</v>
          </cell>
          <cell r="T7">
            <v>1</v>
          </cell>
          <cell r="U7">
            <v>12</v>
          </cell>
          <cell r="V7">
            <v>0</v>
          </cell>
          <cell r="W7">
            <v>0</v>
          </cell>
          <cell r="X7">
            <v>0</v>
          </cell>
        </row>
        <row r="8">
          <cell r="C8">
            <v>12382.5</v>
          </cell>
          <cell r="D8">
            <v>159</v>
          </cell>
          <cell r="E8">
            <v>1</v>
          </cell>
          <cell r="F8">
            <v>15</v>
          </cell>
          <cell r="G8">
            <v>1</v>
          </cell>
          <cell r="H8">
            <v>8</v>
          </cell>
          <cell r="I8">
            <v>0</v>
          </cell>
          <cell r="J8">
            <v>15</v>
          </cell>
          <cell r="K8">
            <v>46</v>
          </cell>
          <cell r="L8">
            <v>7</v>
          </cell>
          <cell r="M8">
            <v>16</v>
          </cell>
          <cell r="N8">
            <v>1</v>
          </cell>
          <cell r="O8">
            <v>0</v>
          </cell>
          <cell r="P8">
            <v>6</v>
          </cell>
          <cell r="Q8">
            <v>0</v>
          </cell>
          <cell r="R8">
            <v>0</v>
          </cell>
          <cell r="S8">
            <v>0</v>
          </cell>
          <cell r="T8">
            <v>20</v>
          </cell>
          <cell r="U8">
            <v>22</v>
          </cell>
          <cell r="V8">
            <v>1</v>
          </cell>
          <cell r="W8">
            <v>0</v>
          </cell>
          <cell r="X8">
            <v>1</v>
          </cell>
        </row>
        <row r="9">
          <cell r="C9">
            <v>13704.5</v>
          </cell>
          <cell r="D9">
            <v>125</v>
          </cell>
          <cell r="E9">
            <v>1</v>
          </cell>
          <cell r="F9">
            <v>17</v>
          </cell>
          <cell r="G9">
            <v>0</v>
          </cell>
          <cell r="H9">
            <v>2</v>
          </cell>
          <cell r="I9">
            <v>0</v>
          </cell>
          <cell r="J9">
            <v>15</v>
          </cell>
          <cell r="K9">
            <v>42</v>
          </cell>
          <cell r="L9">
            <v>5</v>
          </cell>
          <cell r="M9">
            <v>3</v>
          </cell>
          <cell r="N9">
            <v>1</v>
          </cell>
          <cell r="O9">
            <v>0</v>
          </cell>
          <cell r="P9">
            <v>6</v>
          </cell>
          <cell r="Q9">
            <v>0</v>
          </cell>
          <cell r="R9">
            <v>1</v>
          </cell>
          <cell r="S9">
            <v>0</v>
          </cell>
          <cell r="T9">
            <v>9</v>
          </cell>
          <cell r="U9">
            <v>20</v>
          </cell>
          <cell r="V9">
            <v>3</v>
          </cell>
          <cell r="W9">
            <v>0</v>
          </cell>
          <cell r="X9">
            <v>0</v>
          </cell>
        </row>
        <row r="10">
          <cell r="C10">
            <v>14121</v>
          </cell>
          <cell r="D10">
            <v>182</v>
          </cell>
          <cell r="E10">
            <v>2</v>
          </cell>
          <cell r="F10">
            <v>15</v>
          </cell>
          <cell r="G10">
            <v>0</v>
          </cell>
          <cell r="H10">
            <v>1</v>
          </cell>
          <cell r="I10">
            <v>0</v>
          </cell>
          <cell r="J10">
            <v>12</v>
          </cell>
          <cell r="K10">
            <v>41</v>
          </cell>
          <cell r="L10">
            <v>10</v>
          </cell>
          <cell r="M10">
            <v>8</v>
          </cell>
          <cell r="N10">
            <v>0</v>
          </cell>
          <cell r="O10">
            <v>0</v>
          </cell>
          <cell r="P10">
            <v>16</v>
          </cell>
          <cell r="Q10">
            <v>0</v>
          </cell>
          <cell r="R10">
            <v>0</v>
          </cell>
          <cell r="S10">
            <v>0</v>
          </cell>
          <cell r="T10">
            <v>40</v>
          </cell>
          <cell r="U10">
            <v>32</v>
          </cell>
          <cell r="V10">
            <v>5</v>
          </cell>
          <cell r="W10">
            <v>2</v>
          </cell>
          <cell r="X10">
            <v>0</v>
          </cell>
        </row>
        <row r="11">
          <cell r="C11">
            <v>11790.5</v>
          </cell>
          <cell r="D11">
            <v>104</v>
          </cell>
          <cell r="E11">
            <v>0</v>
          </cell>
          <cell r="F11">
            <v>15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46</v>
          </cell>
          <cell r="L11">
            <v>5</v>
          </cell>
          <cell r="M11">
            <v>5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1</v>
          </cell>
          <cell r="S11">
            <v>0</v>
          </cell>
          <cell r="T11">
            <v>10</v>
          </cell>
          <cell r="U11">
            <v>17</v>
          </cell>
          <cell r="V11">
            <v>2</v>
          </cell>
          <cell r="W11">
            <v>0</v>
          </cell>
          <cell r="X11">
            <v>0</v>
          </cell>
        </row>
        <row r="12">
          <cell r="C12">
            <v>19682.5</v>
          </cell>
          <cell r="D12">
            <v>131</v>
          </cell>
          <cell r="E12">
            <v>2</v>
          </cell>
          <cell r="F12">
            <v>15</v>
          </cell>
          <cell r="G12">
            <v>0</v>
          </cell>
          <cell r="H12">
            <v>3</v>
          </cell>
          <cell r="I12">
            <v>0</v>
          </cell>
          <cell r="J12">
            <v>1</v>
          </cell>
          <cell r="K12">
            <v>56</v>
          </cell>
          <cell r="L12">
            <v>5</v>
          </cell>
          <cell r="M12">
            <v>7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4</v>
          </cell>
          <cell r="S12">
            <v>1</v>
          </cell>
          <cell r="T12">
            <v>1</v>
          </cell>
          <cell r="U12">
            <v>28</v>
          </cell>
          <cell r="V12">
            <v>7</v>
          </cell>
          <cell r="W12">
            <v>2</v>
          </cell>
          <cell r="X12">
            <v>0</v>
          </cell>
        </row>
        <row r="13">
          <cell r="C13">
            <v>14612.5</v>
          </cell>
          <cell r="D13">
            <v>120</v>
          </cell>
          <cell r="E13">
            <v>1</v>
          </cell>
          <cell r="F13">
            <v>11</v>
          </cell>
          <cell r="G13">
            <v>0</v>
          </cell>
          <cell r="H13">
            <v>2</v>
          </cell>
          <cell r="I13">
            <v>0</v>
          </cell>
          <cell r="J13">
            <v>2</v>
          </cell>
          <cell r="K13">
            <v>47</v>
          </cell>
          <cell r="L13">
            <v>2</v>
          </cell>
          <cell r="M13">
            <v>3</v>
          </cell>
          <cell r="N13">
            <v>0</v>
          </cell>
          <cell r="O13">
            <v>1</v>
          </cell>
          <cell r="P13">
            <v>4</v>
          </cell>
          <cell r="Q13">
            <v>0</v>
          </cell>
          <cell r="R13">
            <v>0</v>
          </cell>
          <cell r="S13">
            <v>0</v>
          </cell>
          <cell r="T13">
            <v>24</v>
          </cell>
          <cell r="U13">
            <v>23</v>
          </cell>
          <cell r="V13">
            <v>0</v>
          </cell>
          <cell r="W13">
            <v>0</v>
          </cell>
          <cell r="X13">
            <v>0</v>
          </cell>
        </row>
        <row r="14">
          <cell r="C14">
            <v>16123.5</v>
          </cell>
          <cell r="D14">
            <v>162</v>
          </cell>
          <cell r="E14">
            <v>3</v>
          </cell>
          <cell r="F14">
            <v>17</v>
          </cell>
          <cell r="G14">
            <v>0</v>
          </cell>
          <cell r="H14">
            <v>0</v>
          </cell>
          <cell r="I14">
            <v>0</v>
          </cell>
          <cell r="J14">
            <v>6</v>
          </cell>
          <cell r="K14">
            <v>61</v>
          </cell>
          <cell r="L14">
            <v>7</v>
          </cell>
          <cell r="M14">
            <v>6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32</v>
          </cell>
          <cell r="U14">
            <v>28</v>
          </cell>
          <cell r="V14">
            <v>0</v>
          </cell>
          <cell r="W14">
            <v>1</v>
          </cell>
          <cell r="X14">
            <v>1</v>
          </cell>
        </row>
        <row r="15">
          <cell r="C15">
            <v>10755.5</v>
          </cell>
          <cell r="D15">
            <v>99</v>
          </cell>
          <cell r="E15">
            <v>3</v>
          </cell>
          <cell r="F15">
            <v>16</v>
          </cell>
          <cell r="G15">
            <v>0</v>
          </cell>
          <cell r="H15">
            <v>1</v>
          </cell>
          <cell r="I15">
            <v>0</v>
          </cell>
          <cell r="J15">
            <v>14</v>
          </cell>
          <cell r="K15">
            <v>34</v>
          </cell>
          <cell r="L15">
            <v>2</v>
          </cell>
          <cell r="M15">
            <v>3</v>
          </cell>
          <cell r="N15">
            <v>1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1</v>
          </cell>
          <cell r="T15">
            <v>8</v>
          </cell>
          <cell r="U15">
            <v>13</v>
          </cell>
          <cell r="V15">
            <v>2</v>
          </cell>
          <cell r="W15">
            <v>2</v>
          </cell>
          <cell r="X15">
            <v>1</v>
          </cell>
        </row>
        <row r="16">
          <cell r="C16">
            <v>155786</v>
          </cell>
          <cell r="D16">
            <v>1454</v>
          </cell>
          <cell r="E16">
            <v>15</v>
          </cell>
          <cell r="F16">
            <v>172</v>
          </cell>
          <cell r="G16">
            <v>1</v>
          </cell>
          <cell r="H16">
            <v>21</v>
          </cell>
          <cell r="I16">
            <v>1</v>
          </cell>
          <cell r="J16">
            <v>74</v>
          </cell>
          <cell r="K16">
            <v>566</v>
          </cell>
          <cell r="L16">
            <v>60</v>
          </cell>
          <cell r="M16">
            <v>74</v>
          </cell>
          <cell r="N16">
            <v>3</v>
          </cell>
          <cell r="O16">
            <v>3</v>
          </cell>
          <cell r="P16">
            <v>41</v>
          </cell>
          <cell r="Q16">
            <v>0</v>
          </cell>
          <cell r="R16">
            <v>11</v>
          </cell>
          <cell r="S16">
            <v>5</v>
          </cell>
          <cell r="T16">
            <v>160</v>
          </cell>
          <cell r="U16">
            <v>221</v>
          </cell>
          <cell r="V16">
            <v>26</v>
          </cell>
          <cell r="W16">
            <v>9</v>
          </cell>
          <cell r="X16">
            <v>3</v>
          </cell>
        </row>
        <row r="17">
          <cell r="C17">
            <v>64623.5</v>
          </cell>
          <cell r="D17">
            <v>533</v>
          </cell>
          <cell r="E17">
            <v>14</v>
          </cell>
          <cell r="F17">
            <v>109</v>
          </cell>
          <cell r="G17">
            <v>0</v>
          </cell>
          <cell r="H17">
            <v>13</v>
          </cell>
          <cell r="I17">
            <v>0</v>
          </cell>
          <cell r="J17">
            <v>21</v>
          </cell>
          <cell r="K17">
            <v>195</v>
          </cell>
          <cell r="L17">
            <v>22</v>
          </cell>
          <cell r="M17">
            <v>27</v>
          </cell>
          <cell r="N17">
            <v>0</v>
          </cell>
          <cell r="O17">
            <v>0</v>
          </cell>
          <cell r="P17">
            <v>4</v>
          </cell>
          <cell r="Q17">
            <v>0</v>
          </cell>
          <cell r="R17">
            <v>0</v>
          </cell>
          <cell r="S17">
            <v>2</v>
          </cell>
          <cell r="T17">
            <v>41</v>
          </cell>
          <cell r="U17">
            <v>71</v>
          </cell>
          <cell r="V17">
            <v>14</v>
          </cell>
          <cell r="W17">
            <v>8</v>
          </cell>
          <cell r="X17">
            <v>5</v>
          </cell>
        </row>
        <row r="18">
          <cell r="C18">
            <v>220409.5</v>
          </cell>
          <cell r="D18">
            <v>1987</v>
          </cell>
          <cell r="E18">
            <v>29</v>
          </cell>
          <cell r="F18">
            <v>281</v>
          </cell>
          <cell r="G18">
            <v>1</v>
          </cell>
          <cell r="H18">
            <v>34</v>
          </cell>
          <cell r="I18">
            <v>1</v>
          </cell>
          <cell r="J18">
            <v>95</v>
          </cell>
          <cell r="K18">
            <v>761</v>
          </cell>
          <cell r="L18">
            <v>82</v>
          </cell>
          <cell r="M18">
            <v>101</v>
          </cell>
          <cell r="N18">
            <v>3</v>
          </cell>
          <cell r="O18">
            <v>3</v>
          </cell>
          <cell r="P18">
            <v>45</v>
          </cell>
          <cell r="Q18">
            <v>0</v>
          </cell>
          <cell r="R18">
            <v>11</v>
          </cell>
          <cell r="S18">
            <v>7</v>
          </cell>
          <cell r="T18">
            <v>201</v>
          </cell>
          <cell r="U18">
            <v>292</v>
          </cell>
          <cell r="V18">
            <v>40</v>
          </cell>
          <cell r="W18">
            <v>17</v>
          </cell>
          <cell r="X18">
            <v>8</v>
          </cell>
        </row>
        <row r="20">
          <cell r="R20">
            <v>539.21568627450972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6">
          <cell r="E6">
            <v>1</v>
          </cell>
          <cell r="F6">
            <v>7</v>
          </cell>
          <cell r="G6">
            <v>0</v>
          </cell>
          <cell r="H6">
            <v>1</v>
          </cell>
          <cell r="I6">
            <v>1</v>
          </cell>
          <cell r="J6">
            <v>2</v>
          </cell>
          <cell r="K6">
            <v>18</v>
          </cell>
          <cell r="M6">
            <v>7</v>
          </cell>
          <cell r="N6">
            <v>0</v>
          </cell>
          <cell r="O6">
            <v>1</v>
          </cell>
          <cell r="P6">
            <v>2</v>
          </cell>
          <cell r="Q6">
            <v>0</v>
          </cell>
          <cell r="R6">
            <v>2</v>
          </cell>
          <cell r="T6">
            <v>0</v>
          </cell>
          <cell r="U6">
            <v>1</v>
          </cell>
          <cell r="V6">
            <v>0</v>
          </cell>
        </row>
        <row r="7">
          <cell r="E7">
            <v>0</v>
          </cell>
          <cell r="F7">
            <v>3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7</v>
          </cell>
          <cell r="L7">
            <v>1</v>
          </cell>
          <cell r="M7">
            <v>4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1</v>
          </cell>
          <cell r="S7">
            <v>8</v>
          </cell>
          <cell r="T7">
            <v>0</v>
          </cell>
          <cell r="U7">
            <v>0</v>
          </cell>
          <cell r="V7">
            <v>0</v>
          </cell>
        </row>
        <row r="8">
          <cell r="E8">
            <v>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3</v>
          </cell>
          <cell r="L8">
            <v>1</v>
          </cell>
          <cell r="M8">
            <v>7</v>
          </cell>
          <cell r="N8">
            <v>0</v>
          </cell>
          <cell r="O8">
            <v>0</v>
          </cell>
          <cell r="P8">
            <v>1</v>
          </cell>
          <cell r="Q8">
            <v>0</v>
          </cell>
          <cell r="R8">
            <v>4</v>
          </cell>
          <cell r="S8">
            <v>14</v>
          </cell>
          <cell r="T8">
            <v>0</v>
          </cell>
          <cell r="U8">
            <v>0</v>
          </cell>
          <cell r="V8">
            <v>1</v>
          </cell>
        </row>
        <row r="9">
          <cell r="E9">
            <v>1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1</v>
          </cell>
          <cell r="Q9">
            <v>0</v>
          </cell>
          <cell r="R9">
            <v>3</v>
          </cell>
          <cell r="S9">
            <v>11</v>
          </cell>
          <cell r="T9">
            <v>0</v>
          </cell>
          <cell r="U9">
            <v>0</v>
          </cell>
          <cell r="V9">
            <v>0</v>
          </cell>
        </row>
        <row r="10">
          <cell r="E10">
            <v>1</v>
          </cell>
          <cell r="F10">
            <v>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14</v>
          </cell>
          <cell r="L10">
            <v>1</v>
          </cell>
          <cell r="M10">
            <v>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22</v>
          </cell>
          <cell r="T10">
            <v>0</v>
          </cell>
          <cell r="U10">
            <v>1</v>
          </cell>
          <cell r="V10">
            <v>0</v>
          </cell>
        </row>
        <row r="11">
          <cell r="E11">
            <v>0</v>
          </cell>
          <cell r="F11">
            <v>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10</v>
          </cell>
          <cell r="L11">
            <v>1</v>
          </cell>
          <cell r="M11">
            <v>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4</v>
          </cell>
          <cell r="S11">
            <v>13</v>
          </cell>
          <cell r="T11">
            <v>0</v>
          </cell>
          <cell r="U11">
            <v>0</v>
          </cell>
          <cell r="V11">
            <v>0</v>
          </cell>
        </row>
        <row r="12"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13</v>
          </cell>
          <cell r="L12">
            <v>2</v>
          </cell>
          <cell r="M12">
            <v>4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19</v>
          </cell>
          <cell r="T12">
            <v>1</v>
          </cell>
          <cell r="U12">
            <v>1</v>
          </cell>
          <cell r="V12">
            <v>0</v>
          </cell>
        </row>
        <row r="13">
          <cell r="E13">
            <v>1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</v>
          </cell>
          <cell r="S13">
            <v>15</v>
          </cell>
          <cell r="T13">
            <v>0</v>
          </cell>
          <cell r="U13">
            <v>0</v>
          </cell>
          <cell r="V13">
            <v>0</v>
          </cell>
        </row>
        <row r="14">
          <cell r="E14">
            <v>2</v>
          </cell>
          <cell r="F14">
            <v>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18</v>
          </cell>
          <cell r="L14">
            <v>1</v>
          </cell>
          <cell r="M14">
            <v>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5</v>
          </cell>
          <cell r="S14">
            <v>16</v>
          </cell>
          <cell r="T14">
            <v>0</v>
          </cell>
          <cell r="U14">
            <v>1</v>
          </cell>
          <cell r="V14">
            <v>1</v>
          </cell>
        </row>
        <row r="15">
          <cell r="E15">
            <v>2</v>
          </cell>
          <cell r="F15">
            <v>3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5</v>
          </cell>
          <cell r="L15">
            <v>1</v>
          </cell>
          <cell r="M15">
            <v>1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6</v>
          </cell>
          <cell r="T15">
            <v>1</v>
          </cell>
          <cell r="U15">
            <v>1</v>
          </cell>
          <cell r="V15">
            <v>1</v>
          </cell>
        </row>
        <row r="17">
          <cell r="E17">
            <v>8</v>
          </cell>
          <cell r="F17">
            <v>18</v>
          </cell>
          <cell r="G17">
            <v>0</v>
          </cell>
          <cell r="H17">
            <v>1</v>
          </cell>
          <cell r="I17">
            <v>0</v>
          </cell>
          <cell r="J17">
            <v>1</v>
          </cell>
          <cell r="K17">
            <v>36</v>
          </cell>
          <cell r="L17">
            <v>2</v>
          </cell>
          <cell r="M17">
            <v>10</v>
          </cell>
          <cell r="N17">
            <v>0</v>
          </cell>
          <cell r="O17">
            <v>0</v>
          </cell>
          <cell r="Q17">
            <v>0</v>
          </cell>
          <cell r="R17">
            <v>8</v>
          </cell>
          <cell r="T17">
            <v>1</v>
          </cell>
          <cell r="U17">
            <v>3</v>
          </cell>
          <cell r="V17">
            <v>4</v>
          </cell>
        </row>
      </sheetData>
      <sheetData sheetId="91" refreshError="1"/>
      <sheetData sheetId="92">
        <row r="6">
          <cell r="E6">
            <v>1</v>
          </cell>
          <cell r="F6">
            <v>2</v>
          </cell>
          <cell r="K6">
            <v>1</v>
          </cell>
          <cell r="T6">
            <v>1</v>
          </cell>
          <cell r="U6">
            <v>1</v>
          </cell>
        </row>
        <row r="7">
          <cell r="F7">
            <v>2</v>
          </cell>
          <cell r="K7">
            <v>3</v>
          </cell>
          <cell r="S7">
            <v>1</v>
          </cell>
        </row>
        <row r="8">
          <cell r="K8">
            <v>1</v>
          </cell>
          <cell r="L8">
            <v>1</v>
          </cell>
          <cell r="S8">
            <v>1</v>
          </cell>
        </row>
        <row r="9">
          <cell r="S9">
            <v>1</v>
          </cell>
        </row>
        <row r="10">
          <cell r="K10">
            <v>2</v>
          </cell>
          <cell r="R10">
            <v>1</v>
          </cell>
          <cell r="S10">
            <v>3</v>
          </cell>
        </row>
        <row r="11">
          <cell r="L11">
            <v>1</v>
          </cell>
          <cell r="R11">
            <v>1</v>
          </cell>
          <cell r="S11">
            <v>1</v>
          </cell>
          <cell r="T11">
            <v>1</v>
          </cell>
        </row>
        <row r="12">
          <cell r="K12">
            <v>2</v>
          </cell>
          <cell r="M12">
            <v>1</v>
          </cell>
          <cell r="S12">
            <v>4</v>
          </cell>
          <cell r="T12">
            <v>2</v>
          </cell>
        </row>
        <row r="13">
          <cell r="S13">
            <v>1</v>
          </cell>
        </row>
        <row r="14">
          <cell r="K14">
            <v>3</v>
          </cell>
          <cell r="R14">
            <v>1</v>
          </cell>
          <cell r="S14">
            <v>3</v>
          </cell>
        </row>
        <row r="17">
          <cell r="F17">
            <v>2</v>
          </cell>
          <cell r="H17">
            <v>1</v>
          </cell>
          <cell r="J17">
            <v>1</v>
          </cell>
          <cell r="K17">
            <v>7</v>
          </cell>
          <cell r="T17">
            <v>1</v>
          </cell>
        </row>
      </sheetData>
      <sheetData sheetId="93">
        <row r="6">
          <cell r="C6">
            <v>18527</v>
          </cell>
          <cell r="D6">
            <v>70</v>
          </cell>
          <cell r="E6">
            <v>2</v>
          </cell>
          <cell r="F6">
            <v>9</v>
          </cell>
          <cell r="G6">
            <v>0</v>
          </cell>
          <cell r="H6">
            <v>1</v>
          </cell>
          <cell r="I6">
            <v>1</v>
          </cell>
          <cell r="J6">
            <v>2</v>
          </cell>
          <cell r="K6">
            <v>19</v>
          </cell>
          <cell r="L6">
            <v>3</v>
          </cell>
          <cell r="M6">
            <v>7</v>
          </cell>
          <cell r="N6">
            <v>0</v>
          </cell>
          <cell r="O6">
            <v>1</v>
          </cell>
          <cell r="P6">
            <v>2</v>
          </cell>
          <cell r="Q6">
            <v>0</v>
          </cell>
          <cell r="R6">
            <v>2</v>
          </cell>
          <cell r="S6">
            <v>20</v>
          </cell>
          <cell r="T6">
            <v>1</v>
          </cell>
          <cell r="U6">
            <v>2</v>
          </cell>
          <cell r="V6">
            <v>0</v>
          </cell>
        </row>
        <row r="7">
          <cell r="C7">
            <v>4234</v>
          </cell>
          <cell r="D7">
            <v>31</v>
          </cell>
          <cell r="E7">
            <v>0</v>
          </cell>
          <cell r="F7">
            <v>5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10</v>
          </cell>
          <cell r="L7">
            <v>1</v>
          </cell>
          <cell r="M7">
            <v>4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1</v>
          </cell>
          <cell r="S7">
            <v>9</v>
          </cell>
          <cell r="T7">
            <v>0</v>
          </cell>
          <cell r="U7">
            <v>0</v>
          </cell>
          <cell r="V7">
            <v>0</v>
          </cell>
        </row>
        <row r="8">
          <cell r="C8">
            <v>6140</v>
          </cell>
          <cell r="D8">
            <v>38</v>
          </cell>
          <cell r="E8">
            <v>1</v>
          </cell>
          <cell r="F8">
            <v>3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4</v>
          </cell>
          <cell r="L8">
            <v>2</v>
          </cell>
          <cell r="M8">
            <v>7</v>
          </cell>
          <cell r="N8">
            <v>0</v>
          </cell>
          <cell r="O8">
            <v>0</v>
          </cell>
          <cell r="P8">
            <v>1</v>
          </cell>
          <cell r="Q8">
            <v>0</v>
          </cell>
          <cell r="R8">
            <v>4</v>
          </cell>
          <cell r="S8">
            <v>15</v>
          </cell>
          <cell r="T8">
            <v>0</v>
          </cell>
          <cell r="U8">
            <v>0</v>
          </cell>
          <cell r="V8">
            <v>1</v>
          </cell>
        </row>
        <row r="9">
          <cell r="C9">
            <v>6813</v>
          </cell>
          <cell r="D9">
            <v>28</v>
          </cell>
          <cell r="E9">
            <v>1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8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1</v>
          </cell>
          <cell r="Q9">
            <v>0</v>
          </cell>
          <cell r="R9">
            <v>3</v>
          </cell>
          <cell r="S9">
            <v>12</v>
          </cell>
          <cell r="T9">
            <v>0</v>
          </cell>
          <cell r="U9">
            <v>0</v>
          </cell>
          <cell r="V9">
            <v>0</v>
          </cell>
        </row>
        <row r="10">
          <cell r="C10">
            <v>7086</v>
          </cell>
          <cell r="D10">
            <v>50</v>
          </cell>
          <cell r="E10">
            <v>1</v>
          </cell>
          <cell r="F10">
            <v>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16</v>
          </cell>
          <cell r="L10">
            <v>1</v>
          </cell>
          <cell r="M10">
            <v>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  <cell r="S10">
            <v>25</v>
          </cell>
          <cell r="T10">
            <v>0</v>
          </cell>
          <cell r="U10">
            <v>1</v>
          </cell>
          <cell r="V10">
            <v>0</v>
          </cell>
        </row>
        <row r="11">
          <cell r="C11">
            <v>5848</v>
          </cell>
          <cell r="D11">
            <v>38</v>
          </cell>
          <cell r="E11">
            <v>0</v>
          </cell>
          <cell r="F11">
            <v>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10</v>
          </cell>
          <cell r="L11">
            <v>2</v>
          </cell>
          <cell r="M11">
            <v>2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5</v>
          </cell>
          <cell r="S11">
            <v>14</v>
          </cell>
          <cell r="T11">
            <v>1</v>
          </cell>
          <cell r="U11">
            <v>0</v>
          </cell>
          <cell r="V11">
            <v>0</v>
          </cell>
        </row>
        <row r="12">
          <cell r="C12">
            <v>9799</v>
          </cell>
          <cell r="D12">
            <v>51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15</v>
          </cell>
          <cell r="L12">
            <v>2</v>
          </cell>
          <cell r="M12">
            <v>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23</v>
          </cell>
          <cell r="T12">
            <v>3</v>
          </cell>
          <cell r="U12">
            <v>1</v>
          </cell>
          <cell r="V12">
            <v>0</v>
          </cell>
        </row>
        <row r="13">
          <cell r="C13">
            <v>7116</v>
          </cell>
          <cell r="D13">
            <v>39</v>
          </cell>
          <cell r="E13">
            <v>1</v>
          </cell>
          <cell r="F13">
            <v>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</v>
          </cell>
          <cell r="S13">
            <v>16</v>
          </cell>
          <cell r="T13">
            <v>0</v>
          </cell>
          <cell r="U13">
            <v>0</v>
          </cell>
          <cell r="V13">
            <v>0</v>
          </cell>
        </row>
        <row r="14">
          <cell r="C14">
            <v>8351</v>
          </cell>
          <cell r="D14">
            <v>55</v>
          </cell>
          <cell r="E14">
            <v>2</v>
          </cell>
          <cell r="F14">
            <v>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21</v>
          </cell>
          <cell r="L14">
            <v>1</v>
          </cell>
          <cell r="M14">
            <v>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</v>
          </cell>
          <cell r="S14">
            <v>19</v>
          </cell>
          <cell r="T14">
            <v>0</v>
          </cell>
          <cell r="U14">
            <v>1</v>
          </cell>
          <cell r="V14">
            <v>1</v>
          </cell>
        </row>
        <row r="15">
          <cell r="C15">
            <v>5226</v>
          </cell>
          <cell r="D15">
            <v>21</v>
          </cell>
          <cell r="E15">
            <v>2</v>
          </cell>
          <cell r="F15">
            <v>3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5</v>
          </cell>
          <cell r="L15">
            <v>1</v>
          </cell>
          <cell r="M15">
            <v>1</v>
          </cell>
          <cell r="N15">
            <v>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6</v>
          </cell>
          <cell r="T15">
            <v>1</v>
          </cell>
          <cell r="U15">
            <v>1</v>
          </cell>
          <cell r="V15">
            <v>1</v>
          </cell>
        </row>
        <row r="16">
          <cell r="C16">
            <v>79210</v>
          </cell>
          <cell r="D16">
            <v>421</v>
          </cell>
          <cell r="E16">
            <v>11</v>
          </cell>
          <cell r="F16">
            <v>40</v>
          </cell>
          <cell r="G16">
            <v>0</v>
          </cell>
          <cell r="H16">
            <v>1</v>
          </cell>
          <cell r="I16">
            <v>1</v>
          </cell>
          <cell r="J16">
            <v>5</v>
          </cell>
          <cell r="K16">
            <v>118</v>
          </cell>
          <cell r="L16">
            <v>13</v>
          </cell>
          <cell r="M16">
            <v>33</v>
          </cell>
          <cell r="N16">
            <v>1</v>
          </cell>
          <cell r="O16">
            <v>2</v>
          </cell>
          <cell r="P16">
            <v>4</v>
          </cell>
          <cell r="Q16">
            <v>0</v>
          </cell>
          <cell r="R16">
            <v>27</v>
          </cell>
          <cell r="S16">
            <v>159</v>
          </cell>
          <cell r="T16">
            <v>6</v>
          </cell>
          <cell r="U16">
            <v>6</v>
          </cell>
          <cell r="V16">
            <v>3</v>
          </cell>
        </row>
        <row r="17">
          <cell r="C17">
            <v>37046</v>
          </cell>
          <cell r="D17">
            <v>149</v>
          </cell>
          <cell r="E17">
            <v>8</v>
          </cell>
          <cell r="F17">
            <v>20</v>
          </cell>
          <cell r="G17">
            <v>0</v>
          </cell>
          <cell r="H17">
            <v>2</v>
          </cell>
          <cell r="I17">
            <v>0</v>
          </cell>
          <cell r="J17">
            <v>2</v>
          </cell>
          <cell r="K17">
            <v>43</v>
          </cell>
          <cell r="L17">
            <v>2</v>
          </cell>
          <cell r="M17">
            <v>10</v>
          </cell>
          <cell r="N17">
            <v>0</v>
          </cell>
          <cell r="O17">
            <v>0</v>
          </cell>
          <cell r="P17">
            <v>2</v>
          </cell>
          <cell r="Q17">
            <v>0</v>
          </cell>
          <cell r="R17">
            <v>8</v>
          </cell>
          <cell r="S17">
            <v>50</v>
          </cell>
          <cell r="T17">
            <v>2</v>
          </cell>
          <cell r="U17">
            <v>3</v>
          </cell>
          <cell r="V17">
            <v>4</v>
          </cell>
        </row>
        <row r="18">
          <cell r="C18">
            <v>116256</v>
          </cell>
          <cell r="D18">
            <v>570</v>
          </cell>
          <cell r="E18">
            <v>19</v>
          </cell>
          <cell r="F18">
            <v>60</v>
          </cell>
          <cell r="G18">
            <v>0</v>
          </cell>
          <cell r="H18">
            <v>3</v>
          </cell>
          <cell r="I18">
            <v>1</v>
          </cell>
          <cell r="J18">
            <v>7</v>
          </cell>
          <cell r="K18">
            <v>161</v>
          </cell>
          <cell r="L18">
            <v>15</v>
          </cell>
          <cell r="M18">
            <v>43</v>
          </cell>
          <cell r="N18">
            <v>1</v>
          </cell>
          <cell r="O18">
            <v>2</v>
          </cell>
          <cell r="P18">
            <v>6</v>
          </cell>
          <cell r="Q18">
            <v>0</v>
          </cell>
          <cell r="R18">
            <v>35</v>
          </cell>
          <cell r="S18">
            <v>209</v>
          </cell>
          <cell r="T18">
            <v>8</v>
          </cell>
          <cell r="U18">
            <v>9</v>
          </cell>
          <cell r="V18">
            <v>7</v>
          </cell>
        </row>
      </sheetData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ПИЯ"/>
      <sheetName val="копия-от травм"/>
      <sheetName val="копия-ДТП "/>
      <sheetName val="по месяц"/>
      <sheetName val="янв"/>
      <sheetName val="фев"/>
      <sheetName val="2 мес-20"/>
      <sheetName val="март"/>
      <sheetName val="3 мес-20"/>
      <sheetName val="апр"/>
      <sheetName val="4-трав"/>
      <sheetName val="май"/>
      <sheetName val="5-трав"/>
      <sheetName val="ДТП,_суиц,_алк_отр"/>
      <sheetName val="ИЮНЬ"/>
      <sheetName val="1-полу-20"/>
      <sheetName val="июль"/>
      <sheetName val="7мес "/>
      <sheetName val="авг"/>
      <sheetName val="8 мес -20"/>
      <sheetName val="сен"/>
      <sheetName val="9_м-20"/>
      <sheetName val="9_мес -16г(КМН)"/>
      <sheetName val="сент"/>
      <sheetName val="окт"/>
      <sheetName val="10_мес-20"/>
      <sheetName val="ноя-19"/>
      <sheetName val="11_мес "/>
      <sheetName val="утоп"/>
      <sheetName val="дека"/>
      <sheetName val="12-2019"/>
      <sheetName val="2019-1"/>
      <sheetName val="суициды-дет"/>
      <sheetName val="2018г"/>
      <sheetName val="янв-тру"/>
      <sheetName val="фев-тру"/>
      <sheetName val="труд_2 мес"/>
      <sheetName val="март-тру"/>
      <sheetName val="труд-1 квар"/>
      <sheetName val="апр-20"/>
      <sheetName val="4_мес"/>
      <sheetName val="май-20 "/>
      <sheetName val="5_м-_тр"/>
      <sheetName val="июнь-трсп-19г"/>
      <sheetName val="1полуг"/>
      <sheetName val="июль-трсп-20г"/>
      <sheetName val="7_мес_тр-20"/>
      <sheetName val="муж-7 мес"/>
      <sheetName val="авг-тр"/>
      <sheetName val="8мес тр-20"/>
      <sheetName val="сент-20"/>
      <sheetName val="9_мес-тр"/>
      <sheetName val="окт-тр"/>
      <sheetName val="10_мес_тр-20"/>
      <sheetName val="ноя-тр"/>
      <sheetName val="11_мес_тр-19"/>
      <sheetName val="дек-тр"/>
      <sheetName val="12_мес_тр-19"/>
      <sheetName val="тр-19-1"/>
      <sheetName val="2018г_труд"/>
      <sheetName val="Лист1"/>
      <sheetName val="Лист2"/>
      <sheetName val="суиц 16-20г"/>
      <sheetName val="Лист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C6">
            <v>25</v>
          </cell>
          <cell r="E6">
            <v>5</v>
          </cell>
          <cell r="G6">
            <v>5</v>
          </cell>
          <cell r="I6">
            <v>1</v>
          </cell>
          <cell r="K6">
            <v>2</v>
          </cell>
          <cell r="M6">
            <v>10</v>
          </cell>
          <cell r="O6">
            <v>0</v>
          </cell>
          <cell r="Q6">
            <v>6</v>
          </cell>
          <cell r="S6">
            <v>4</v>
          </cell>
          <cell r="U6">
            <v>1</v>
          </cell>
        </row>
        <row r="7">
          <cell r="C7">
            <v>11</v>
          </cell>
          <cell r="E7">
            <v>0</v>
          </cell>
          <cell r="G7">
            <v>0</v>
          </cell>
          <cell r="I7">
            <v>1</v>
          </cell>
          <cell r="K7">
            <v>4</v>
          </cell>
          <cell r="M7">
            <v>0</v>
          </cell>
          <cell r="O7">
            <v>0</v>
          </cell>
          <cell r="Q7">
            <v>3</v>
          </cell>
          <cell r="S7">
            <v>3</v>
          </cell>
          <cell r="U7">
            <v>3</v>
          </cell>
        </row>
        <row r="8">
          <cell r="C8">
            <v>21</v>
          </cell>
          <cell r="E8">
            <v>1</v>
          </cell>
          <cell r="G8">
            <v>1</v>
          </cell>
          <cell r="I8">
            <v>5</v>
          </cell>
          <cell r="K8">
            <v>2</v>
          </cell>
          <cell r="M8">
            <v>4</v>
          </cell>
          <cell r="O8">
            <v>2</v>
          </cell>
          <cell r="Q8">
            <v>6</v>
          </cell>
          <cell r="S8">
            <v>2</v>
          </cell>
          <cell r="U8">
            <v>1</v>
          </cell>
        </row>
        <row r="9">
          <cell r="C9">
            <v>19</v>
          </cell>
          <cell r="E9">
            <v>2</v>
          </cell>
          <cell r="G9">
            <v>2</v>
          </cell>
          <cell r="I9">
            <v>0</v>
          </cell>
          <cell r="K9">
            <v>1</v>
          </cell>
          <cell r="M9">
            <v>6</v>
          </cell>
          <cell r="O9">
            <v>1</v>
          </cell>
          <cell r="Q9">
            <v>5</v>
          </cell>
          <cell r="S9">
            <v>4</v>
          </cell>
          <cell r="U9">
            <v>4</v>
          </cell>
        </row>
        <row r="10">
          <cell r="C10">
            <v>28</v>
          </cell>
          <cell r="E10">
            <v>1</v>
          </cell>
          <cell r="G10">
            <v>1</v>
          </cell>
          <cell r="I10">
            <v>5</v>
          </cell>
          <cell r="K10">
            <v>4</v>
          </cell>
          <cell r="M10">
            <v>11</v>
          </cell>
          <cell r="O10">
            <v>0</v>
          </cell>
          <cell r="Q10">
            <v>2</v>
          </cell>
          <cell r="S10">
            <v>2</v>
          </cell>
          <cell r="U10">
            <v>5</v>
          </cell>
        </row>
        <row r="11">
          <cell r="C11">
            <v>15</v>
          </cell>
          <cell r="E11">
            <v>4</v>
          </cell>
          <cell r="G11">
            <v>4</v>
          </cell>
          <cell r="I11">
            <v>0</v>
          </cell>
          <cell r="K11">
            <v>1</v>
          </cell>
          <cell r="M11">
            <v>4</v>
          </cell>
          <cell r="O11">
            <v>1</v>
          </cell>
          <cell r="Q11">
            <v>1</v>
          </cell>
          <cell r="S11">
            <v>0</v>
          </cell>
          <cell r="U11">
            <v>4</v>
          </cell>
        </row>
        <row r="12">
          <cell r="C12">
            <v>24</v>
          </cell>
          <cell r="E12">
            <v>10</v>
          </cell>
          <cell r="G12">
            <v>10</v>
          </cell>
          <cell r="I12">
            <v>2</v>
          </cell>
          <cell r="K12">
            <v>1</v>
          </cell>
          <cell r="M12">
            <v>9</v>
          </cell>
          <cell r="O12">
            <v>0</v>
          </cell>
          <cell r="Q12">
            <v>1</v>
          </cell>
          <cell r="S12">
            <v>0</v>
          </cell>
          <cell r="U12">
            <v>1</v>
          </cell>
        </row>
        <row r="13">
          <cell r="C13">
            <v>22</v>
          </cell>
          <cell r="E13">
            <v>2</v>
          </cell>
          <cell r="G13">
            <v>2</v>
          </cell>
          <cell r="I13">
            <v>2</v>
          </cell>
          <cell r="K13">
            <v>5</v>
          </cell>
          <cell r="M13">
            <v>8</v>
          </cell>
          <cell r="O13">
            <v>0</v>
          </cell>
          <cell r="Q13">
            <v>1</v>
          </cell>
          <cell r="S13">
            <v>1</v>
          </cell>
          <cell r="U13">
            <v>4</v>
          </cell>
        </row>
        <row r="14">
          <cell r="C14">
            <v>22</v>
          </cell>
          <cell r="E14">
            <v>3</v>
          </cell>
          <cell r="G14">
            <v>2</v>
          </cell>
          <cell r="I14">
            <v>2</v>
          </cell>
          <cell r="K14">
            <v>3</v>
          </cell>
          <cell r="M14">
            <v>6</v>
          </cell>
          <cell r="O14">
            <v>1</v>
          </cell>
          <cell r="Q14">
            <v>5</v>
          </cell>
          <cell r="S14">
            <v>1</v>
          </cell>
          <cell r="U14">
            <v>2</v>
          </cell>
        </row>
        <row r="15">
          <cell r="C15">
            <v>13</v>
          </cell>
          <cell r="E15">
            <v>1</v>
          </cell>
          <cell r="G15">
            <v>1</v>
          </cell>
          <cell r="I15">
            <v>1</v>
          </cell>
          <cell r="K15">
            <v>1</v>
          </cell>
          <cell r="M15">
            <v>3</v>
          </cell>
          <cell r="O15">
            <v>1</v>
          </cell>
          <cell r="Q15">
            <v>4</v>
          </cell>
          <cell r="S15">
            <v>3</v>
          </cell>
          <cell r="U15">
            <v>2</v>
          </cell>
        </row>
        <row r="17">
          <cell r="C17">
            <v>63</v>
          </cell>
          <cell r="E17">
            <v>8</v>
          </cell>
          <cell r="G17">
            <v>8</v>
          </cell>
          <cell r="I17">
            <v>6</v>
          </cell>
          <cell r="K17">
            <v>5</v>
          </cell>
          <cell r="M17">
            <v>12</v>
          </cell>
          <cell r="O17">
            <v>5</v>
          </cell>
          <cell r="Q17">
            <v>17</v>
          </cell>
          <cell r="S17">
            <v>11</v>
          </cell>
          <cell r="U17">
            <v>10</v>
          </cell>
        </row>
      </sheetData>
      <sheetData sheetId="22"/>
      <sheetData sheetId="23"/>
      <sheetData sheetId="24">
        <row r="6">
          <cell r="C6">
            <v>1</v>
          </cell>
          <cell r="U6">
            <v>1</v>
          </cell>
        </row>
        <row r="7">
          <cell r="C7">
            <v>1</v>
          </cell>
          <cell r="M7">
            <v>1</v>
          </cell>
          <cell r="U7">
            <v>0</v>
          </cell>
        </row>
        <row r="8">
          <cell r="C8">
            <v>1</v>
          </cell>
          <cell r="U8">
            <v>1</v>
          </cell>
        </row>
        <row r="9">
          <cell r="C9">
            <v>1</v>
          </cell>
          <cell r="U9">
            <v>1</v>
          </cell>
        </row>
        <row r="10">
          <cell r="C10">
            <v>4</v>
          </cell>
          <cell r="K10">
            <v>1</v>
          </cell>
          <cell r="M10">
            <v>2</v>
          </cell>
          <cell r="U10">
            <v>1</v>
          </cell>
        </row>
        <row r="11">
          <cell r="C11">
            <v>2</v>
          </cell>
          <cell r="Q11">
            <v>1</v>
          </cell>
          <cell r="S11">
            <v>1</v>
          </cell>
          <cell r="U11">
            <v>1</v>
          </cell>
        </row>
        <row r="12">
          <cell r="C12">
            <v>4</v>
          </cell>
          <cell r="M12">
            <v>1</v>
          </cell>
          <cell r="U12">
            <v>3</v>
          </cell>
        </row>
        <row r="13">
          <cell r="C13">
            <v>1</v>
          </cell>
          <cell r="Q13">
            <v>1</v>
          </cell>
          <cell r="S13">
            <v>1</v>
          </cell>
          <cell r="U13">
            <v>0</v>
          </cell>
        </row>
        <row r="14">
          <cell r="C14">
            <v>6</v>
          </cell>
          <cell r="I14">
            <v>1</v>
          </cell>
          <cell r="K14">
            <v>2</v>
          </cell>
          <cell r="M14">
            <v>3</v>
          </cell>
          <cell r="U14">
            <v>0</v>
          </cell>
        </row>
        <row r="15">
          <cell r="U15">
            <v>0</v>
          </cell>
        </row>
        <row r="17">
          <cell r="C17">
            <v>8</v>
          </cell>
          <cell r="E17">
            <v>1</v>
          </cell>
          <cell r="G17">
            <v>1</v>
          </cell>
          <cell r="K17">
            <v>1</v>
          </cell>
          <cell r="O17">
            <v>1</v>
          </cell>
          <cell r="Q17">
            <v>1</v>
          </cell>
          <cell r="S17">
            <v>1</v>
          </cell>
          <cell r="U17">
            <v>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6">
          <cell r="C6">
            <v>19</v>
          </cell>
          <cell r="E6">
            <v>3</v>
          </cell>
          <cell r="G6">
            <v>3</v>
          </cell>
          <cell r="I6">
            <v>1</v>
          </cell>
          <cell r="K6">
            <v>2</v>
          </cell>
          <cell r="M6">
            <v>9</v>
          </cell>
          <cell r="O6">
            <v>0</v>
          </cell>
          <cell r="Q6">
            <v>3</v>
          </cell>
          <cell r="S6">
            <v>2</v>
          </cell>
        </row>
        <row r="7">
          <cell r="C7">
            <v>8</v>
          </cell>
          <cell r="E7">
            <v>0</v>
          </cell>
          <cell r="G7">
            <v>0</v>
          </cell>
          <cell r="I7">
            <v>1</v>
          </cell>
          <cell r="K7">
            <v>3</v>
          </cell>
          <cell r="M7">
            <v>0</v>
          </cell>
          <cell r="O7">
            <v>0</v>
          </cell>
          <cell r="Q7">
            <v>2</v>
          </cell>
          <cell r="S7">
            <v>2</v>
          </cell>
        </row>
        <row r="8">
          <cell r="C8">
            <v>14</v>
          </cell>
          <cell r="E8">
            <v>1</v>
          </cell>
          <cell r="G8">
            <v>1</v>
          </cell>
          <cell r="I8">
            <v>4</v>
          </cell>
          <cell r="K8">
            <v>2</v>
          </cell>
          <cell r="M8">
            <v>2</v>
          </cell>
          <cell r="O8">
            <v>0</v>
          </cell>
          <cell r="Q8">
            <v>3</v>
          </cell>
          <cell r="S8">
            <v>2</v>
          </cell>
        </row>
        <row r="9">
          <cell r="C9">
            <v>11</v>
          </cell>
          <cell r="E9">
            <v>1</v>
          </cell>
          <cell r="G9">
            <v>1</v>
          </cell>
          <cell r="I9">
            <v>0</v>
          </cell>
          <cell r="K9">
            <v>1</v>
          </cell>
          <cell r="M9">
            <v>3</v>
          </cell>
          <cell r="O9">
            <v>0</v>
          </cell>
          <cell r="Q9">
            <v>1</v>
          </cell>
          <cell r="S9">
            <v>0</v>
          </cell>
        </row>
        <row r="10">
          <cell r="C10">
            <v>22</v>
          </cell>
          <cell r="E10">
            <v>0</v>
          </cell>
          <cell r="G10">
            <v>0</v>
          </cell>
          <cell r="I10">
            <v>4</v>
          </cell>
          <cell r="K10">
            <v>4</v>
          </cell>
          <cell r="M10">
            <v>9</v>
          </cell>
          <cell r="O10">
            <v>0</v>
          </cell>
          <cell r="Q10">
            <v>0</v>
          </cell>
          <cell r="S10">
            <v>0</v>
          </cell>
        </row>
        <row r="11">
          <cell r="C11">
            <v>13</v>
          </cell>
          <cell r="E11">
            <v>4</v>
          </cell>
          <cell r="G11">
            <v>4</v>
          </cell>
          <cell r="I11">
            <v>0</v>
          </cell>
          <cell r="K11">
            <v>1</v>
          </cell>
          <cell r="M11">
            <v>4</v>
          </cell>
          <cell r="O11">
            <v>0</v>
          </cell>
          <cell r="Q11">
            <v>0</v>
          </cell>
          <cell r="S11">
            <v>0</v>
          </cell>
        </row>
        <row r="12">
          <cell r="C12">
            <v>19</v>
          </cell>
          <cell r="E12">
            <v>9</v>
          </cell>
          <cell r="G12">
            <v>9</v>
          </cell>
          <cell r="I12">
            <v>1</v>
          </cell>
          <cell r="K12">
            <v>1</v>
          </cell>
          <cell r="M12">
            <v>6</v>
          </cell>
          <cell r="O12">
            <v>0</v>
          </cell>
          <cell r="Q12">
            <v>0</v>
          </cell>
          <cell r="S12">
            <v>0</v>
          </cell>
        </row>
        <row r="13">
          <cell r="C13">
            <v>15</v>
          </cell>
          <cell r="E13">
            <v>1</v>
          </cell>
          <cell r="G13">
            <v>1</v>
          </cell>
          <cell r="I13">
            <v>1</v>
          </cell>
          <cell r="K13">
            <v>3</v>
          </cell>
          <cell r="M13">
            <v>7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16</v>
          </cell>
          <cell r="E14">
            <v>2</v>
          </cell>
          <cell r="G14">
            <v>2</v>
          </cell>
          <cell r="I14">
            <v>2</v>
          </cell>
          <cell r="K14">
            <v>2</v>
          </cell>
          <cell r="M14">
            <v>4</v>
          </cell>
          <cell r="O14">
            <v>1</v>
          </cell>
          <cell r="Q14">
            <v>2</v>
          </cell>
          <cell r="S14">
            <v>1</v>
          </cell>
        </row>
        <row r="15">
          <cell r="C15">
            <v>6</v>
          </cell>
          <cell r="E15">
            <v>1</v>
          </cell>
          <cell r="G15">
            <v>1</v>
          </cell>
          <cell r="I15">
            <v>1</v>
          </cell>
          <cell r="K15">
            <v>0</v>
          </cell>
          <cell r="M15">
            <v>1</v>
          </cell>
          <cell r="O15">
            <v>1</v>
          </cell>
          <cell r="Q15">
            <v>1</v>
          </cell>
          <cell r="S15">
            <v>1</v>
          </cell>
        </row>
        <row r="17">
          <cell r="C17">
            <v>46</v>
          </cell>
          <cell r="E17">
            <v>8</v>
          </cell>
          <cell r="G17">
            <v>8</v>
          </cell>
          <cell r="I17">
            <v>4</v>
          </cell>
          <cell r="K17">
            <v>5</v>
          </cell>
          <cell r="M17">
            <v>9</v>
          </cell>
          <cell r="O17">
            <v>2</v>
          </cell>
          <cell r="Q17">
            <v>10</v>
          </cell>
          <cell r="S17">
            <v>8</v>
          </cell>
        </row>
      </sheetData>
      <sheetData sheetId="52">
        <row r="6">
          <cell r="C6">
            <v>1</v>
          </cell>
        </row>
        <row r="7">
          <cell r="C7">
            <v>1</v>
          </cell>
          <cell r="M7">
            <v>1</v>
          </cell>
        </row>
        <row r="8">
          <cell r="C8">
            <v>1</v>
          </cell>
        </row>
        <row r="9">
          <cell r="C9">
            <v>1</v>
          </cell>
        </row>
        <row r="10">
          <cell r="C10">
            <v>3</v>
          </cell>
          <cell r="K10">
            <v>1</v>
          </cell>
          <cell r="M10">
            <v>2</v>
          </cell>
        </row>
        <row r="11">
          <cell r="C11">
            <v>1</v>
          </cell>
          <cell r="Q11">
            <v>1</v>
          </cell>
          <cell r="S11">
            <v>1</v>
          </cell>
        </row>
        <row r="12">
          <cell r="C12">
            <v>4</v>
          </cell>
          <cell r="M12">
            <v>1</v>
          </cell>
        </row>
        <row r="13">
          <cell r="C13">
            <v>1</v>
          </cell>
          <cell r="Q13">
            <v>1</v>
          </cell>
          <cell r="S13">
            <v>1</v>
          </cell>
        </row>
        <row r="14">
          <cell r="C14">
            <v>3</v>
          </cell>
          <cell r="K14">
            <v>2</v>
          </cell>
          <cell r="M14">
            <v>1</v>
          </cell>
        </row>
        <row r="17">
          <cell r="C17">
            <v>5</v>
          </cell>
          <cell r="O17">
            <v>1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E31"/>
  <sheetViews>
    <sheetView showZeros="0" view="pageBreakPreview" zoomScale="84" zoomScaleNormal="95" zoomScaleSheetLayoutView="84" workbookViewId="0">
      <selection activeCell="I50" sqref="I50"/>
    </sheetView>
  </sheetViews>
  <sheetFormatPr defaultRowHeight="13.2"/>
  <cols>
    <col min="1" max="1" width="3.5546875" customWidth="1"/>
    <col min="2" max="2" width="14.88671875" customWidth="1"/>
    <col min="3" max="3" width="9.88671875" customWidth="1"/>
    <col min="4" max="5" width="6.6640625" customWidth="1"/>
    <col min="6" max="6" width="7.109375" customWidth="1"/>
    <col min="7" max="7" width="5.44140625" customWidth="1"/>
    <col min="8" max="8" width="6.109375" customWidth="1"/>
    <col min="9" max="9" width="6.6640625" customWidth="1"/>
    <col min="10" max="10" width="5.33203125" customWidth="1"/>
    <col min="11" max="12" width="6" customWidth="1"/>
    <col min="13" max="13" width="5.5546875" customWidth="1"/>
    <col min="14" max="14" width="6.21875" customWidth="1"/>
    <col min="15" max="15" width="7.109375" customWidth="1"/>
    <col min="16" max="16" width="7.44140625" customWidth="1"/>
    <col min="17" max="17" width="8.33203125" customWidth="1"/>
    <col min="18" max="18" width="6.33203125" customWidth="1"/>
    <col min="19" max="19" width="8.109375" customWidth="1"/>
    <col min="20" max="20" width="6.5546875" customWidth="1"/>
    <col min="21" max="21" width="6.44140625" customWidth="1"/>
    <col min="22" max="22" width="8.33203125" customWidth="1"/>
    <col min="23" max="23" width="7.44140625" customWidth="1"/>
    <col min="24" max="24" width="8.33203125" customWidth="1"/>
    <col min="25" max="25" width="7.5546875" customWidth="1"/>
    <col min="26" max="26" width="7.21875" customWidth="1"/>
    <col min="27" max="27" width="8.44140625" customWidth="1"/>
    <col min="28" max="28" width="8.6640625" customWidth="1"/>
    <col min="29" max="29" width="6.44140625" customWidth="1"/>
    <col min="31" max="31" width="7.5546875" customWidth="1"/>
  </cols>
  <sheetData>
    <row r="1" spans="1:31" ht="46.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</row>
    <row r="2" spans="1:31" ht="39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4"/>
      <c r="Y2" s="4"/>
      <c r="Z2" s="4"/>
      <c r="AA2" s="4"/>
      <c r="AB2" s="4"/>
      <c r="AC2" s="4"/>
    </row>
    <row r="3" spans="1:31" ht="23.25" customHeight="1" thickBot="1">
      <c r="A3" s="5"/>
      <c r="B3" s="6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4"/>
      <c r="AA3" s="4"/>
      <c r="AB3" s="4"/>
      <c r="AC3" s="4"/>
    </row>
    <row r="4" spans="1:31" ht="30" customHeight="1" thickBo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 t="s">
        <v>8</v>
      </c>
      <c r="Q4" s="13" t="s">
        <v>9</v>
      </c>
      <c r="R4" s="13"/>
      <c r="S4" s="13"/>
      <c r="T4" s="13"/>
      <c r="U4" s="13"/>
      <c r="V4" s="14" t="s">
        <v>10</v>
      </c>
      <c r="W4" s="15" t="s">
        <v>11</v>
      </c>
      <c r="X4" s="16" t="s">
        <v>12</v>
      </c>
      <c r="Y4" s="17" t="s">
        <v>13</v>
      </c>
      <c r="Z4" s="17" t="s">
        <v>14</v>
      </c>
      <c r="AA4" s="18" t="s">
        <v>15</v>
      </c>
      <c r="AB4" s="18"/>
      <c r="AC4" s="17" t="s">
        <v>16</v>
      </c>
      <c r="AD4" s="19" t="s">
        <v>17</v>
      </c>
      <c r="AE4" s="20" t="s">
        <v>18</v>
      </c>
    </row>
    <row r="5" spans="1:31" ht="34.5" customHeight="1" thickBot="1">
      <c r="A5" s="7"/>
      <c r="B5" s="8"/>
      <c r="C5" s="21"/>
      <c r="D5" s="10"/>
      <c r="E5" s="22" t="s">
        <v>19</v>
      </c>
      <c r="F5" s="23"/>
      <c r="G5" s="24"/>
      <c r="H5" s="25" t="s">
        <v>20</v>
      </c>
      <c r="I5" s="26" t="s">
        <v>21</v>
      </c>
      <c r="J5" s="27" t="s">
        <v>22</v>
      </c>
      <c r="K5" s="28"/>
      <c r="L5" s="22" t="s">
        <v>23</v>
      </c>
      <c r="M5" s="23"/>
      <c r="N5" s="24"/>
      <c r="O5" s="26" t="s">
        <v>24</v>
      </c>
      <c r="P5" s="29"/>
      <c r="Q5" s="30" t="s">
        <v>25</v>
      </c>
      <c r="R5" s="31" t="s">
        <v>26</v>
      </c>
      <c r="S5" s="32" t="s">
        <v>27</v>
      </c>
      <c r="T5" s="32" t="s">
        <v>28</v>
      </c>
      <c r="U5" s="32" t="s">
        <v>29</v>
      </c>
      <c r="V5" s="33"/>
      <c r="W5" s="29"/>
      <c r="X5" s="34"/>
      <c r="Y5" s="35"/>
      <c r="Z5" s="35"/>
      <c r="AA5" s="36" t="s">
        <v>30</v>
      </c>
      <c r="AB5" s="37" t="s">
        <v>31</v>
      </c>
      <c r="AC5" s="35"/>
      <c r="AD5" s="29"/>
      <c r="AE5" s="38"/>
    </row>
    <row r="6" spans="1:31" ht="63.75" customHeight="1">
      <c r="A6" s="7"/>
      <c r="B6" s="8"/>
      <c r="C6" s="39"/>
      <c r="D6" s="10"/>
      <c r="E6" s="40" t="s">
        <v>32</v>
      </c>
      <c r="F6" s="40" t="s">
        <v>33</v>
      </c>
      <c r="G6" s="40" t="s">
        <v>34</v>
      </c>
      <c r="H6" s="25"/>
      <c r="I6" s="26"/>
      <c r="J6" s="41" t="s">
        <v>35</v>
      </c>
      <c r="K6" s="41" t="s">
        <v>36</v>
      </c>
      <c r="L6" s="40" t="s">
        <v>32</v>
      </c>
      <c r="M6" s="40" t="s">
        <v>33</v>
      </c>
      <c r="N6" s="40" t="s">
        <v>34</v>
      </c>
      <c r="O6" s="26"/>
      <c r="P6" s="42"/>
      <c r="Q6" s="30"/>
      <c r="R6" s="43"/>
      <c r="S6" s="44"/>
      <c r="T6" s="44"/>
      <c r="U6" s="44"/>
      <c r="V6" s="45"/>
      <c r="W6" s="46"/>
      <c r="X6" s="16"/>
      <c r="Y6" s="35"/>
      <c r="Z6" s="35"/>
      <c r="AA6" s="47"/>
      <c r="AB6" s="48"/>
      <c r="AC6" s="35"/>
      <c r="AD6" s="42"/>
      <c r="AE6" s="49"/>
    </row>
    <row r="7" spans="1:31" ht="20.100000000000001" customHeight="1">
      <c r="A7" s="50">
        <v>1</v>
      </c>
      <c r="B7" s="51" t="s">
        <v>37</v>
      </c>
      <c r="C7" s="52">
        <f>'[1]9 мес-20'!C7+'[1]окт-20'!S7</f>
        <v>34560.5</v>
      </c>
      <c r="D7" s="53">
        <f>'[1]9 мес-20'!D7+'[1]окт-20'!D7</f>
        <v>264</v>
      </c>
      <c r="E7" s="53">
        <f>'[1]9 мес-20'!E7+'[1]окт-20'!E7</f>
        <v>284</v>
      </c>
      <c r="F7" s="53">
        <f>'[1]9 мес-20'!F7+'[1]окт-20'!F7</f>
        <v>145</v>
      </c>
      <c r="G7" s="53">
        <f>'[1]9 мес-20'!G7+'[1]окт-20'!G7</f>
        <v>139</v>
      </c>
      <c r="H7" s="53">
        <f>'[1]9 мес-20'!H7+'[1]окт-20'!H7</f>
        <v>3</v>
      </c>
      <c r="I7" s="53">
        <f>'[1]9 мес-20'!I7+'[1]окт-20'!I7</f>
        <v>1</v>
      </c>
      <c r="J7" s="53">
        <f>'[1]9 мес-20'!J7+'[1]окт-20'!J7</f>
        <v>0</v>
      </c>
      <c r="K7" s="53">
        <f>'[1]9 мес-20'!K7+'[1]окт-20'!K7</f>
        <v>4</v>
      </c>
      <c r="L7" s="53">
        <f>'[1]9 мес-20'!L7+'[1]окт-20'!L7</f>
        <v>70</v>
      </c>
      <c r="M7" s="53">
        <f>'[1]9 мес-20'!M7+'[1]окт-20'!M7</f>
        <v>50</v>
      </c>
      <c r="N7" s="53">
        <f>'[1]9 мес-20'!N7+'[1]окт-20'!N7</f>
        <v>20</v>
      </c>
      <c r="O7" s="53">
        <f>'[1]9 мес-20'!O7+'[1]окт-20'!O7</f>
        <v>209</v>
      </c>
      <c r="P7" s="54">
        <f>D7*1000/C7*1.2</f>
        <v>9.1665340489865592</v>
      </c>
      <c r="Q7" s="54">
        <f>E7*1000/C7*1.2</f>
        <v>9.860968446637056</v>
      </c>
      <c r="R7" s="54">
        <f>L7*1000/X7*1.2</f>
        <v>4.5339234630539211</v>
      </c>
      <c r="S7" s="55">
        <f>H7*1000/D7</f>
        <v>11.363636363636363</v>
      </c>
      <c r="T7" s="55">
        <f>(J7+K7)*1000/(D7+K7)</f>
        <v>14.925373134328359</v>
      </c>
      <c r="U7" s="56">
        <f>K7*1000/(D7+K7)</f>
        <v>14.925373134328359</v>
      </c>
      <c r="V7" s="57"/>
      <c r="W7" s="57">
        <f>P7-Q7</f>
        <v>-0.69443439765049675</v>
      </c>
      <c r="X7" s="58">
        <v>18527</v>
      </c>
      <c r="Y7" s="59">
        <f>'[1]9 мес-20'!Y7+'[1]окт-20'!Q7</f>
        <v>0</v>
      </c>
      <c r="Z7" s="60">
        <f>H7+I7+Y7</f>
        <v>4</v>
      </c>
      <c r="AA7" s="61">
        <f>Z7*10000/AB7</f>
        <v>4.5703839122486292</v>
      </c>
      <c r="AB7" s="62">
        <v>8752</v>
      </c>
      <c r="AC7" s="63">
        <f>'[1]9 мес-20'!AC7+'[1]окт-20'!U7</f>
        <v>4</v>
      </c>
      <c r="AD7" s="64">
        <f>AE7/2</f>
        <v>-10</v>
      </c>
      <c r="AE7" s="63">
        <f t="shared" ref="AE7:AE19" si="0">D7-E7</f>
        <v>-20</v>
      </c>
    </row>
    <row r="8" spans="1:31" ht="20.100000000000001" customHeight="1">
      <c r="A8" s="50">
        <v>2</v>
      </c>
      <c r="B8" s="51" t="s">
        <v>38</v>
      </c>
      <c r="C8" s="52">
        <f>'[1]9 мес-20'!C8+'[1]окт-20'!S8</f>
        <v>8053</v>
      </c>
      <c r="D8" s="53">
        <f>'[1]9 мес-20'!D8+'[1]окт-20'!D8</f>
        <v>65</v>
      </c>
      <c r="E8" s="53">
        <f>'[1]9 мес-20'!E8+'[1]окт-20'!E8</f>
        <v>88</v>
      </c>
      <c r="F8" s="53">
        <f>'[1]9 мес-20'!F8+'[1]окт-20'!F8</f>
        <v>57</v>
      </c>
      <c r="G8" s="53">
        <f>'[1]9 мес-20'!G8+'[1]окт-20'!G8</f>
        <v>31</v>
      </c>
      <c r="H8" s="53">
        <f>'[1]9 мес-20'!H8+'[1]окт-20'!H8</f>
        <v>2</v>
      </c>
      <c r="I8" s="53">
        <f>'[1]9 мес-20'!I8+'[1]окт-20'!I8</f>
        <v>2</v>
      </c>
      <c r="J8" s="53">
        <f>'[1]9 мес-20'!J8+'[1]окт-20'!J8</f>
        <v>0</v>
      </c>
      <c r="K8" s="53">
        <f>'[1]9 мес-20'!K8+'[1]окт-20'!K8</f>
        <v>0</v>
      </c>
      <c r="L8" s="53">
        <f>'[1]9 мес-20'!L8+'[1]окт-20'!L8</f>
        <v>31</v>
      </c>
      <c r="M8" s="53">
        <f>'[1]9 мес-20'!M8+'[1]окт-20'!M8</f>
        <v>26</v>
      </c>
      <c r="N8" s="53">
        <f>'[1]9 мес-20'!N8+'[1]окт-20'!N8</f>
        <v>5</v>
      </c>
      <c r="O8" s="53">
        <f>'[1]9 мес-20'!O8+'[1]окт-20'!O8</f>
        <v>52</v>
      </c>
      <c r="P8" s="54">
        <f t="shared" ref="P8:P19" si="1">D8*1000/C8*1.2</f>
        <v>9.6858313671923515</v>
      </c>
      <c r="Q8" s="54">
        <f t="shared" ref="Q8:Q19" si="2">E8*1000/C8*1.2</f>
        <v>13.113125543275798</v>
      </c>
      <c r="R8" s="54">
        <f t="shared" ref="R8:R19" si="3">L8*1000/X8*1.2</f>
        <v>8.7860179499291444</v>
      </c>
      <c r="S8" s="55">
        <f t="shared" ref="S8:S18" si="4">H8*1000/D8</f>
        <v>30.76923076923077</v>
      </c>
      <c r="T8" s="55">
        <f t="shared" ref="T8:T19" si="5">(J8+K8)*1000/(D8+K8)</f>
        <v>0</v>
      </c>
      <c r="U8" s="56">
        <f t="shared" ref="U8:U19" si="6">K8*1000/(D8+K8)</f>
        <v>0</v>
      </c>
      <c r="V8" s="57"/>
      <c r="W8" s="57">
        <f t="shared" ref="W8:W16" si="7">P8-Q8</f>
        <v>-3.4272941760834463</v>
      </c>
      <c r="X8" s="58">
        <v>4234</v>
      </c>
      <c r="Y8" s="59">
        <f>'[1]9 мес-20'!Y8+'[1]окт-20'!Q8</f>
        <v>0</v>
      </c>
      <c r="Z8" s="60">
        <f t="shared" ref="Z8:Z19" si="8">H8+I8+Y8</f>
        <v>4</v>
      </c>
      <c r="AA8" s="61">
        <f t="shared" ref="AA8:AA18" si="9">Z8*10000/AB8</f>
        <v>16.891891891891891</v>
      </c>
      <c r="AB8" s="62">
        <v>2368</v>
      </c>
      <c r="AC8" s="63">
        <f>'[1]9 мес-20'!AC8+'[1]окт-20'!U8</f>
        <v>2</v>
      </c>
      <c r="AD8" s="64">
        <f t="shared" ref="AD8:AD19" si="10">AE8/2</f>
        <v>-11.5</v>
      </c>
      <c r="AE8" s="63">
        <f t="shared" si="0"/>
        <v>-23</v>
      </c>
    </row>
    <row r="9" spans="1:31" s="69" customFormat="1" ht="20.100000000000001" customHeight="1">
      <c r="A9" s="65">
        <v>3</v>
      </c>
      <c r="B9" s="66" t="s">
        <v>39</v>
      </c>
      <c r="C9" s="52">
        <f>'[1]9 мес-20'!C9+'[1]окт-20'!S9</f>
        <v>12382.5</v>
      </c>
      <c r="D9" s="53">
        <f>'[1]9 мес-20'!D9+'[1]окт-20'!D9</f>
        <v>104</v>
      </c>
      <c r="E9" s="53">
        <f>'[1]9 мес-20'!E9+'[1]окт-20'!E9</f>
        <v>159</v>
      </c>
      <c r="F9" s="53">
        <f>'[1]9 мес-20'!F9+'[1]окт-20'!F9</f>
        <v>84</v>
      </c>
      <c r="G9" s="53">
        <f>'[1]9 мес-20'!G9+'[1]окт-20'!G9</f>
        <v>75</v>
      </c>
      <c r="H9" s="53">
        <f>'[1]9 мес-20'!H9+'[1]окт-20'!H9</f>
        <v>1</v>
      </c>
      <c r="I9" s="53">
        <f>'[1]9 мес-20'!I9+'[1]окт-20'!I9</f>
        <v>0</v>
      </c>
      <c r="J9" s="53">
        <f>'[1]9 мес-20'!J9+'[1]окт-20'!J9</f>
        <v>0</v>
      </c>
      <c r="K9" s="53">
        <f>'[1]9 мес-20'!K9+'[1]окт-20'!K9</f>
        <v>1</v>
      </c>
      <c r="L9" s="53">
        <f>'[1]9 мес-20'!L9+'[1]окт-20'!L9</f>
        <v>38</v>
      </c>
      <c r="M9" s="53">
        <f>'[1]9 мес-20'!M9+'[1]окт-20'!M9</f>
        <v>30</v>
      </c>
      <c r="N9" s="53">
        <f>'[1]9 мес-20'!N9+'[1]окт-20'!N9</f>
        <v>8</v>
      </c>
      <c r="O9" s="53">
        <f>'[1]9 мес-20'!O9+'[1]окт-20'!O9</f>
        <v>120</v>
      </c>
      <c r="P9" s="54">
        <f t="shared" si="1"/>
        <v>10.078740157480315</v>
      </c>
      <c r="Q9" s="54">
        <f t="shared" si="2"/>
        <v>15.408843125378558</v>
      </c>
      <c r="R9" s="54">
        <f t="shared" si="3"/>
        <v>7.4267100977198695</v>
      </c>
      <c r="S9" s="55">
        <f t="shared" si="4"/>
        <v>9.615384615384615</v>
      </c>
      <c r="T9" s="55">
        <f t="shared" si="5"/>
        <v>9.5238095238095237</v>
      </c>
      <c r="U9" s="56">
        <f t="shared" si="6"/>
        <v>9.5238095238095237</v>
      </c>
      <c r="V9" s="57"/>
      <c r="W9" s="57">
        <f t="shared" si="7"/>
        <v>-5.3301029678982434</v>
      </c>
      <c r="X9" s="58">
        <v>6140</v>
      </c>
      <c r="Y9" s="59">
        <f>'[1]9 мес-20'!Y9+'[1]окт-20'!Q9</f>
        <v>0</v>
      </c>
      <c r="Z9" s="60">
        <f t="shared" si="8"/>
        <v>1</v>
      </c>
      <c r="AA9" s="61">
        <f t="shared" si="9"/>
        <v>2.6021337496747332</v>
      </c>
      <c r="AB9" s="62">
        <v>3843</v>
      </c>
      <c r="AC9" s="63">
        <f>'[1]9 мес-20'!AC9+'[1]окт-20'!U9</f>
        <v>1</v>
      </c>
      <c r="AD9" s="67">
        <f t="shared" si="10"/>
        <v>-27.5</v>
      </c>
      <c r="AE9" s="68">
        <f t="shared" si="0"/>
        <v>-55</v>
      </c>
    </row>
    <row r="10" spans="1:31" ht="20.100000000000001" customHeight="1">
      <c r="A10" s="50">
        <v>4</v>
      </c>
      <c r="B10" s="51" t="s">
        <v>40</v>
      </c>
      <c r="C10" s="52">
        <f>'[1]9 мес-20'!C10+'[1]окт-20'!S10</f>
        <v>13704.5</v>
      </c>
      <c r="D10" s="53">
        <f>'[1]9 мес-20'!D10+'[1]окт-20'!D10</f>
        <v>147</v>
      </c>
      <c r="E10" s="53">
        <f>'[1]9 мес-20'!E10+'[1]окт-20'!E10</f>
        <v>125</v>
      </c>
      <c r="F10" s="53">
        <f>'[1]9 мес-20'!F10+'[1]окт-20'!F10</f>
        <v>71</v>
      </c>
      <c r="G10" s="53">
        <f>'[1]9 мес-20'!G10+'[1]окт-20'!G10</f>
        <v>54</v>
      </c>
      <c r="H10" s="53">
        <f>'[1]9 мес-20'!H10+'[1]окт-20'!H10</f>
        <v>2</v>
      </c>
      <c r="I10" s="53">
        <f>'[1]9 мес-20'!I10+'[1]окт-20'!I10</f>
        <v>0</v>
      </c>
      <c r="J10" s="53">
        <f>'[1]9 мес-20'!J10+'[1]окт-20'!J10</f>
        <v>1</v>
      </c>
      <c r="K10" s="53">
        <f>'[1]9 мес-20'!K10+'[1]окт-20'!K10</f>
        <v>1</v>
      </c>
      <c r="L10" s="53">
        <f>'[1]9 мес-20'!L10+'[1]окт-20'!L10</f>
        <v>28</v>
      </c>
      <c r="M10" s="53">
        <f>'[1]9 мес-20'!M10+'[1]окт-20'!M10</f>
        <v>25</v>
      </c>
      <c r="N10" s="53">
        <f>'[1]9 мес-20'!N10+'[1]окт-20'!N10</f>
        <v>3</v>
      </c>
      <c r="O10" s="53">
        <f>'[1]9 мес-20'!O10+'[1]окт-20'!O10</f>
        <v>95</v>
      </c>
      <c r="P10" s="54">
        <f t="shared" si="1"/>
        <v>12.871684483198949</v>
      </c>
      <c r="Q10" s="54">
        <f t="shared" si="2"/>
        <v>10.945309934692984</v>
      </c>
      <c r="R10" s="54">
        <f t="shared" si="3"/>
        <v>4.9317481285777189</v>
      </c>
      <c r="S10" s="55">
        <f t="shared" si="4"/>
        <v>13.605442176870747</v>
      </c>
      <c r="T10" s="55">
        <f t="shared" si="5"/>
        <v>13.513513513513514</v>
      </c>
      <c r="U10" s="56">
        <f t="shared" si="6"/>
        <v>6.756756756756757</v>
      </c>
      <c r="V10" s="57"/>
      <c r="W10" s="57">
        <f t="shared" si="7"/>
        <v>1.9263745485059651</v>
      </c>
      <c r="X10" s="58">
        <v>6813</v>
      </c>
      <c r="Y10" s="59">
        <f>'[1]9 мес-20'!Y10+'[1]окт-20'!Q10</f>
        <v>1</v>
      </c>
      <c r="Z10" s="60">
        <f t="shared" si="8"/>
        <v>3</v>
      </c>
      <c r="AA10" s="61">
        <f t="shared" si="9"/>
        <v>6.9637883008356543</v>
      </c>
      <c r="AB10" s="62">
        <v>4308</v>
      </c>
      <c r="AC10" s="63">
        <f>'[1]9 мес-20'!AC10+'[1]окт-20'!U10</f>
        <v>2</v>
      </c>
      <c r="AD10" s="64">
        <f t="shared" si="10"/>
        <v>11</v>
      </c>
      <c r="AE10" s="63">
        <f t="shared" si="0"/>
        <v>22</v>
      </c>
    </row>
    <row r="11" spans="1:31" ht="20.100000000000001" customHeight="1">
      <c r="A11" s="50">
        <v>5</v>
      </c>
      <c r="B11" s="51" t="s">
        <v>41</v>
      </c>
      <c r="C11" s="52">
        <f>'[1]9 мес-20'!C11+'[1]окт-20'!S11</f>
        <v>14121</v>
      </c>
      <c r="D11" s="53">
        <f>'[1]9 мес-20'!D11+'[1]окт-20'!D11</f>
        <v>143</v>
      </c>
      <c r="E11" s="53">
        <f>'[1]9 мес-20'!E11+'[1]окт-20'!E11</f>
        <v>182</v>
      </c>
      <c r="F11" s="53">
        <f>'[1]9 мес-20'!F11+'[1]окт-20'!F11</f>
        <v>92</v>
      </c>
      <c r="G11" s="53">
        <f>'[1]9 мес-20'!G11+'[1]окт-20'!G11</f>
        <v>90</v>
      </c>
      <c r="H11" s="53">
        <f>'[1]9 мес-20'!H11+'[1]окт-20'!H11</f>
        <v>0</v>
      </c>
      <c r="I11" s="53">
        <f>'[1]9 мес-20'!I11+'[1]окт-20'!I11</f>
        <v>3</v>
      </c>
      <c r="J11" s="53">
        <f>'[1]9 мес-20'!J11+'[1]окт-20'!J11</f>
        <v>0</v>
      </c>
      <c r="K11" s="53">
        <f>'[1]9 мес-20'!K11+'[1]окт-20'!K11</f>
        <v>2</v>
      </c>
      <c r="L11" s="53">
        <f>'[1]9 мес-20'!L11+'[1]окт-20'!L11</f>
        <v>50</v>
      </c>
      <c r="M11" s="53">
        <f>'[1]9 мес-20'!M11+'[1]окт-20'!M11</f>
        <v>41</v>
      </c>
      <c r="N11" s="53">
        <f>'[1]9 мес-20'!N11+'[1]окт-20'!N11</f>
        <v>9</v>
      </c>
      <c r="O11" s="53">
        <f>'[1]9 мес-20'!O11+'[1]окт-20'!O11</f>
        <v>129</v>
      </c>
      <c r="P11" s="54">
        <f t="shared" si="1"/>
        <v>12.152113872955171</v>
      </c>
      <c r="Q11" s="54">
        <f t="shared" si="2"/>
        <v>15.466326747397492</v>
      </c>
      <c r="R11" s="54">
        <f t="shared" si="3"/>
        <v>8.4674005080440296</v>
      </c>
      <c r="S11" s="55">
        <f t="shared" si="4"/>
        <v>0</v>
      </c>
      <c r="T11" s="55">
        <f t="shared" si="5"/>
        <v>13.793103448275861</v>
      </c>
      <c r="U11" s="56">
        <f t="shared" si="6"/>
        <v>13.793103448275861</v>
      </c>
      <c r="V11" s="57"/>
      <c r="W11" s="57">
        <f t="shared" si="7"/>
        <v>-3.3142128744423207</v>
      </c>
      <c r="X11" s="70">
        <v>7086</v>
      </c>
      <c r="Y11" s="59">
        <f>'[1]9 мес-20'!Y11+'[1]окт-20'!Q11</f>
        <v>1</v>
      </c>
      <c r="Z11" s="60">
        <f t="shared" si="8"/>
        <v>4</v>
      </c>
      <c r="AA11" s="61">
        <f t="shared" si="9"/>
        <v>8.9847259658580416</v>
      </c>
      <c r="AB11" s="62">
        <v>4452</v>
      </c>
      <c r="AC11" s="63">
        <f>'[1]9 мес-20'!AC11+'[1]окт-20'!U11</f>
        <v>2</v>
      </c>
      <c r="AD11" s="64">
        <f t="shared" si="10"/>
        <v>-19.5</v>
      </c>
      <c r="AE11" s="63">
        <f t="shared" si="0"/>
        <v>-39</v>
      </c>
    </row>
    <row r="12" spans="1:31" ht="20.100000000000001" customHeight="1">
      <c r="A12" s="50">
        <v>6</v>
      </c>
      <c r="B12" s="51" t="s">
        <v>42</v>
      </c>
      <c r="C12" s="52">
        <f>'[1]9 мес-20'!C12+'[1]окт-20'!S12</f>
        <v>11790.5</v>
      </c>
      <c r="D12" s="53">
        <f>'[1]9 мес-20'!D12+'[1]окт-20'!D12</f>
        <v>166</v>
      </c>
      <c r="E12" s="53">
        <f>'[1]9 мес-20'!E12+'[1]окт-20'!E12</f>
        <v>104</v>
      </c>
      <c r="F12" s="53">
        <f>'[1]9 мес-20'!F12+'[1]окт-20'!F12</f>
        <v>63</v>
      </c>
      <c r="G12" s="53">
        <f>'[1]9 мес-20'!G12+'[1]окт-20'!G12</f>
        <v>41</v>
      </c>
      <c r="H12" s="53">
        <f>'[1]9 мес-20'!H12+'[1]окт-20'!H12</f>
        <v>1</v>
      </c>
      <c r="I12" s="53">
        <f>'[1]9 мес-20'!I12+'[1]окт-20'!I12</f>
        <v>1</v>
      </c>
      <c r="J12" s="53">
        <f>'[1]9 мес-20'!J12+'[1]окт-20'!J12</f>
        <v>1</v>
      </c>
      <c r="K12" s="53">
        <f>'[1]9 мес-20'!K12+'[1]окт-20'!K12</f>
        <v>0</v>
      </c>
      <c r="L12" s="53">
        <f>'[1]9 мес-20'!L12+'[1]окт-20'!L12</f>
        <v>38</v>
      </c>
      <c r="M12" s="53">
        <f>'[1]9 мес-20'!M12+'[1]окт-20'!M12</f>
        <v>35</v>
      </c>
      <c r="N12" s="53">
        <f>'[1]9 мес-20'!N12+'[1]окт-20'!N12</f>
        <v>3</v>
      </c>
      <c r="O12" s="53">
        <f>'[1]9 мес-20'!O12+'[1]окт-20'!O12</f>
        <v>64</v>
      </c>
      <c r="P12" s="54">
        <f t="shared" si="1"/>
        <v>16.89495780501251</v>
      </c>
      <c r="Q12" s="54">
        <f t="shared" si="2"/>
        <v>10.584792841694584</v>
      </c>
      <c r="R12" s="54">
        <f t="shared" si="3"/>
        <v>7.7975376196990425</v>
      </c>
      <c r="S12" s="55">
        <f t="shared" si="4"/>
        <v>6.024096385542169</v>
      </c>
      <c r="T12" s="55">
        <f t="shared" si="5"/>
        <v>6.024096385542169</v>
      </c>
      <c r="U12" s="56">
        <f t="shared" si="6"/>
        <v>0</v>
      </c>
      <c r="V12" s="57"/>
      <c r="W12" s="57">
        <f t="shared" si="7"/>
        <v>6.3101649633179253</v>
      </c>
      <c r="X12" s="71">
        <v>5848</v>
      </c>
      <c r="Y12" s="59">
        <f>'[1]9 мес-20'!Y12+'[1]окт-20'!Q12</f>
        <v>0</v>
      </c>
      <c r="Z12" s="60">
        <f t="shared" si="8"/>
        <v>2</v>
      </c>
      <c r="AA12" s="61">
        <f t="shared" si="9"/>
        <v>4.4873233116446043</v>
      </c>
      <c r="AB12" s="62">
        <v>4457</v>
      </c>
      <c r="AC12" s="63">
        <f>'[1]9 мес-20'!AC12+'[1]окт-20'!U12</f>
        <v>1</v>
      </c>
      <c r="AD12" s="64">
        <f t="shared" si="10"/>
        <v>31</v>
      </c>
      <c r="AE12" s="63">
        <f t="shared" si="0"/>
        <v>62</v>
      </c>
    </row>
    <row r="13" spans="1:31" ht="20.100000000000001" customHeight="1">
      <c r="A13" s="50">
        <v>7</v>
      </c>
      <c r="B13" s="51" t="s">
        <v>43</v>
      </c>
      <c r="C13" s="52">
        <f>'[1]9 мес-20'!C13+'[1]окт-20'!S13</f>
        <v>19682.5</v>
      </c>
      <c r="D13" s="53">
        <f>'[1]9 мес-20'!D13+'[1]окт-20'!D13</f>
        <v>266</v>
      </c>
      <c r="E13" s="53">
        <f>'[1]9 мес-20'!E13+'[1]окт-20'!E13</f>
        <v>131</v>
      </c>
      <c r="F13" s="53">
        <f>'[1]9 мес-20'!F13+'[1]окт-20'!F13</f>
        <v>71</v>
      </c>
      <c r="G13" s="53">
        <f>'[1]9 мес-20'!G13+'[1]окт-20'!G13</f>
        <v>60</v>
      </c>
      <c r="H13" s="53">
        <f>'[1]9 мес-20'!H13+'[1]окт-20'!H13</f>
        <v>5</v>
      </c>
      <c r="I13" s="53">
        <f>'[1]9 мес-20'!I13+'[1]окт-20'!I13</f>
        <v>3</v>
      </c>
      <c r="J13" s="53">
        <f>'[1]9 мес-20'!J13+'[1]окт-20'!J13</f>
        <v>1</v>
      </c>
      <c r="K13" s="53">
        <f>'[1]9 мес-20'!K13+'[1]окт-20'!K13</f>
        <v>1</v>
      </c>
      <c r="L13" s="53">
        <f>'[1]9 мес-20'!L13+'[1]окт-20'!L13</f>
        <v>51</v>
      </c>
      <c r="M13" s="53">
        <f>'[1]9 мес-20'!M13+'[1]окт-20'!M13</f>
        <v>39</v>
      </c>
      <c r="N13" s="53">
        <f>'[1]9 мес-20'!N13+'[1]окт-20'!N13</f>
        <v>12</v>
      </c>
      <c r="O13" s="53">
        <f>'[1]9 мес-20'!O13+'[1]окт-20'!O13</f>
        <v>72</v>
      </c>
      <c r="P13" s="54">
        <f t="shared" si="1"/>
        <v>16.21745205131462</v>
      </c>
      <c r="Q13" s="54">
        <f t="shared" si="2"/>
        <v>7.9867902959481771</v>
      </c>
      <c r="R13" s="54">
        <f t="shared" si="3"/>
        <v>6.2455352586998671</v>
      </c>
      <c r="S13" s="55">
        <f t="shared" si="4"/>
        <v>18.796992481203006</v>
      </c>
      <c r="T13" s="55">
        <f t="shared" si="5"/>
        <v>7.4906367041198498</v>
      </c>
      <c r="U13" s="56">
        <f t="shared" si="6"/>
        <v>3.7453183520599249</v>
      </c>
      <c r="V13" s="57"/>
      <c r="W13" s="57">
        <f t="shared" si="7"/>
        <v>8.2306617553664427</v>
      </c>
      <c r="X13" s="71">
        <v>9799</v>
      </c>
      <c r="Y13" s="59">
        <f>'[1]9 мес-20'!Y13+'[1]окт-20'!Q13</f>
        <v>0</v>
      </c>
      <c r="Z13" s="60">
        <f t="shared" si="8"/>
        <v>8</v>
      </c>
      <c r="AA13" s="61">
        <f t="shared" si="9"/>
        <v>10.256410256410257</v>
      </c>
      <c r="AB13" s="62">
        <v>7800</v>
      </c>
      <c r="AC13" s="63">
        <f>'[1]9 мес-20'!AC13+'[1]окт-20'!U13</f>
        <v>7</v>
      </c>
      <c r="AD13" s="64">
        <f t="shared" si="10"/>
        <v>67.5</v>
      </c>
      <c r="AE13" s="63">
        <f t="shared" si="0"/>
        <v>135</v>
      </c>
    </row>
    <row r="14" spans="1:31" ht="20.100000000000001" customHeight="1">
      <c r="A14" s="50">
        <v>8</v>
      </c>
      <c r="B14" s="51" t="s">
        <v>44</v>
      </c>
      <c r="C14" s="52">
        <f>'[1]9 мес-20'!C14+'[1]окт-20'!S14</f>
        <v>14612.5</v>
      </c>
      <c r="D14" s="53">
        <f>'[1]9 мес-20'!D14+'[1]окт-20'!D14</f>
        <v>175</v>
      </c>
      <c r="E14" s="53">
        <f>'[1]9 мес-20'!E14+'[1]окт-20'!E14</f>
        <v>120</v>
      </c>
      <c r="F14" s="53">
        <f>'[1]9 мес-20'!F14+'[1]окт-20'!F14</f>
        <v>72</v>
      </c>
      <c r="G14" s="53">
        <f>'[1]9 мес-20'!G14+'[1]окт-20'!G14</f>
        <v>48</v>
      </c>
      <c r="H14" s="53">
        <f>'[1]9 мес-20'!H14+'[1]окт-20'!H14</f>
        <v>1</v>
      </c>
      <c r="I14" s="53">
        <f>'[1]9 мес-20'!I14+'[1]окт-20'!I14</f>
        <v>1</v>
      </c>
      <c r="J14" s="53">
        <f>'[1]9 мес-20'!J14+'[1]окт-20'!J14</f>
        <v>0</v>
      </c>
      <c r="K14" s="53">
        <f>'[1]9 мес-20'!K14+'[1]окт-20'!K14</f>
        <v>1</v>
      </c>
      <c r="L14" s="53">
        <f>'[1]9 мес-20'!L14+'[1]окт-20'!L14</f>
        <v>39</v>
      </c>
      <c r="M14" s="53">
        <f>'[1]9 мес-20'!M14+'[1]окт-20'!M14</f>
        <v>30</v>
      </c>
      <c r="N14" s="53">
        <f>'[1]9 мес-20'!N14+'[1]окт-20'!N14</f>
        <v>9</v>
      </c>
      <c r="O14" s="53">
        <f>'[1]9 мес-20'!O14+'[1]окт-20'!O14</f>
        <v>78</v>
      </c>
      <c r="P14" s="54">
        <f t="shared" si="1"/>
        <v>14.37125748502994</v>
      </c>
      <c r="Q14" s="54">
        <f t="shared" si="2"/>
        <v>9.8545765611633875</v>
      </c>
      <c r="R14" s="54">
        <f t="shared" si="3"/>
        <v>6.5767284991568298</v>
      </c>
      <c r="S14" s="55">
        <f t="shared" si="4"/>
        <v>5.7142857142857144</v>
      </c>
      <c r="T14" s="55">
        <f t="shared" si="5"/>
        <v>5.6818181818181817</v>
      </c>
      <c r="U14" s="56">
        <f t="shared" si="6"/>
        <v>5.6818181818181817</v>
      </c>
      <c r="V14" s="57"/>
      <c r="W14" s="57">
        <f t="shared" si="7"/>
        <v>4.5166809238665522</v>
      </c>
      <c r="X14" s="58">
        <v>7116</v>
      </c>
      <c r="Y14" s="59">
        <f>'[1]9 мес-20'!Y14+'[1]окт-20'!Q14</f>
        <v>2</v>
      </c>
      <c r="Z14" s="60">
        <f t="shared" si="8"/>
        <v>4</v>
      </c>
      <c r="AA14" s="61">
        <f t="shared" si="9"/>
        <v>7.7339520494972929</v>
      </c>
      <c r="AB14" s="62">
        <v>5172</v>
      </c>
      <c r="AC14" s="63">
        <f>'[1]9 мес-20'!AC14+'[1]окт-20'!U14</f>
        <v>1</v>
      </c>
      <c r="AD14" s="64">
        <f t="shared" si="10"/>
        <v>27.5</v>
      </c>
      <c r="AE14" s="63">
        <f t="shared" si="0"/>
        <v>55</v>
      </c>
    </row>
    <row r="15" spans="1:31" ht="20.100000000000001" customHeight="1">
      <c r="A15" s="50">
        <v>9</v>
      </c>
      <c r="B15" s="51" t="s">
        <v>45</v>
      </c>
      <c r="C15" s="52">
        <f>'[1]9 мес-20'!C15+'[1]окт-20'!S15</f>
        <v>16123.5</v>
      </c>
      <c r="D15" s="53">
        <f>'[1]9 мес-20'!D15+'[1]окт-20'!D15</f>
        <v>167</v>
      </c>
      <c r="E15" s="53">
        <f>'[1]9 мес-20'!E15+'[1]окт-20'!E15</f>
        <v>162</v>
      </c>
      <c r="F15" s="53">
        <f>'[1]9 мес-20'!F15+'[1]окт-20'!F15</f>
        <v>103</v>
      </c>
      <c r="G15" s="53">
        <f>'[1]9 мес-20'!G15+'[1]окт-20'!G15</f>
        <v>59</v>
      </c>
      <c r="H15" s="53">
        <f>'[1]9 мес-20'!H15+'[1]окт-20'!H15</f>
        <v>1</v>
      </c>
      <c r="I15" s="53">
        <f>'[1]9 мес-20'!I15+'[1]окт-20'!I15</f>
        <v>4</v>
      </c>
      <c r="J15" s="53">
        <f>'[1]9 мес-20'!J15+'[1]окт-20'!J15</f>
        <v>0</v>
      </c>
      <c r="K15" s="53">
        <f>'[1]9 мес-20'!K15+'[1]окт-20'!K15</f>
        <v>0</v>
      </c>
      <c r="L15" s="53">
        <f>'[1]9 мес-20'!L15+'[1]окт-20'!L15</f>
        <v>55</v>
      </c>
      <c r="M15" s="53">
        <f>'[1]9 мес-20'!M15+'[1]окт-20'!M15</f>
        <v>48</v>
      </c>
      <c r="N15" s="53">
        <f>'[1]9 мес-20'!N15+'[1]окт-20'!N15</f>
        <v>7</v>
      </c>
      <c r="O15" s="53">
        <f>'[1]9 мес-20'!O15+'[1]окт-20'!O15</f>
        <v>102</v>
      </c>
      <c r="P15" s="54">
        <f t="shared" si="1"/>
        <v>12.429063168666852</v>
      </c>
      <c r="Q15" s="54">
        <f t="shared" si="2"/>
        <v>12.056935528886408</v>
      </c>
      <c r="R15" s="54">
        <f t="shared" si="3"/>
        <v>7.9032451203448684</v>
      </c>
      <c r="S15" s="55">
        <f t="shared" si="4"/>
        <v>5.9880239520958085</v>
      </c>
      <c r="T15" s="55">
        <f t="shared" si="5"/>
        <v>0</v>
      </c>
      <c r="U15" s="56">
        <f t="shared" si="6"/>
        <v>0</v>
      </c>
      <c r="V15" s="57"/>
      <c r="W15" s="57">
        <f t="shared" si="7"/>
        <v>0.3721276397804445</v>
      </c>
      <c r="X15" s="58">
        <v>8351</v>
      </c>
      <c r="Y15" s="59">
        <f>'[1]9 мес-20'!Y15+'[1]окт-20'!Q15</f>
        <v>0</v>
      </c>
      <c r="Z15" s="60">
        <f t="shared" si="8"/>
        <v>5</v>
      </c>
      <c r="AA15" s="61">
        <f t="shared" si="9"/>
        <v>9.7389949357226335</v>
      </c>
      <c r="AB15" s="62">
        <v>5134</v>
      </c>
      <c r="AC15" s="63">
        <f>'[1]9 мес-20'!AC15+'[1]окт-20'!U15</f>
        <v>1</v>
      </c>
      <c r="AD15" s="64">
        <f t="shared" si="10"/>
        <v>2.5</v>
      </c>
      <c r="AE15" s="63">
        <f t="shared" si="0"/>
        <v>5</v>
      </c>
    </row>
    <row r="16" spans="1:31" ht="20.100000000000001" customHeight="1">
      <c r="A16" s="72">
        <v>10</v>
      </c>
      <c r="B16" s="73" t="s">
        <v>46</v>
      </c>
      <c r="C16" s="52">
        <f>'[1]9 мес-20'!C16+'[1]окт-20'!S16</f>
        <v>10755.5</v>
      </c>
      <c r="D16" s="53">
        <f>'[1]9 мес-20'!D16+'[1]окт-20'!D16</f>
        <v>96</v>
      </c>
      <c r="E16" s="53">
        <f>'[1]9 мес-20'!E16+'[1]окт-20'!E16</f>
        <v>99</v>
      </c>
      <c r="F16" s="53">
        <f>'[1]9 мес-20'!F16+'[1]окт-20'!F16</f>
        <v>49</v>
      </c>
      <c r="G16" s="53">
        <f>'[1]9 мес-20'!G16+'[1]окт-20'!G16</f>
        <v>50</v>
      </c>
      <c r="H16" s="53">
        <f>'[1]9 мес-20'!H16+'[1]окт-20'!H16</f>
        <v>1</v>
      </c>
      <c r="I16" s="53">
        <f>'[1]9 мес-20'!I16+'[1]окт-20'!I16</f>
        <v>0</v>
      </c>
      <c r="J16" s="53">
        <f>'[1]9 мес-20'!J16+'[1]окт-20'!J16</f>
        <v>0</v>
      </c>
      <c r="K16" s="53">
        <f>'[1]9 мес-20'!K16+'[1]окт-20'!K16</f>
        <v>2</v>
      </c>
      <c r="L16" s="53">
        <f>'[1]9 мес-20'!L16+'[1]окт-20'!L16</f>
        <v>21</v>
      </c>
      <c r="M16" s="53">
        <f>'[1]9 мес-20'!M16+'[1]окт-20'!M16</f>
        <v>13</v>
      </c>
      <c r="N16" s="53">
        <f>'[1]9 мес-20'!N16+'[1]окт-20'!N16</f>
        <v>8</v>
      </c>
      <c r="O16" s="53">
        <f>'[1]9 мес-20'!O16+'[1]окт-20'!O16</f>
        <v>77</v>
      </c>
      <c r="P16" s="54">
        <f t="shared" si="1"/>
        <v>10.710799126028544</v>
      </c>
      <c r="Q16" s="54">
        <f t="shared" si="2"/>
        <v>11.045511598716935</v>
      </c>
      <c r="R16" s="54">
        <f t="shared" si="3"/>
        <v>4.8220436280137768</v>
      </c>
      <c r="S16" s="55">
        <f t="shared" si="4"/>
        <v>10.416666666666666</v>
      </c>
      <c r="T16" s="55">
        <f t="shared" si="5"/>
        <v>20.408163265306122</v>
      </c>
      <c r="U16" s="56">
        <f t="shared" si="6"/>
        <v>20.408163265306122</v>
      </c>
      <c r="V16" s="57"/>
      <c r="W16" s="57">
        <f t="shared" si="7"/>
        <v>-0.33471247268839122</v>
      </c>
      <c r="X16" s="58">
        <v>5226</v>
      </c>
      <c r="Y16" s="59">
        <f>'[1]9 мес-20'!Y16+'[1]окт-20'!Q16</f>
        <v>0</v>
      </c>
      <c r="Z16" s="60">
        <f t="shared" si="8"/>
        <v>1</v>
      </c>
      <c r="AA16" s="61">
        <f t="shared" si="9"/>
        <v>3.2701111837802483</v>
      </c>
      <c r="AB16" s="62">
        <v>3058</v>
      </c>
      <c r="AC16" s="63">
        <f>'[1]9 мес-20'!AC16+'[1]окт-20'!U16</f>
        <v>1</v>
      </c>
      <c r="AD16" s="64">
        <f t="shared" si="10"/>
        <v>-1.5</v>
      </c>
      <c r="AE16" s="63">
        <f t="shared" si="0"/>
        <v>-3</v>
      </c>
    </row>
    <row r="17" spans="1:31" s="91" customFormat="1" ht="24" customHeight="1">
      <c r="A17" s="74">
        <v>11</v>
      </c>
      <c r="B17" s="75" t="s">
        <v>47</v>
      </c>
      <c r="C17" s="76">
        <f>SUM(C7:C16)</f>
        <v>155786</v>
      </c>
      <c r="D17" s="77">
        <f>SUM(D7:D16)</f>
        <v>1593</v>
      </c>
      <c r="E17" s="77">
        <f t="shared" ref="E17:O17" si="11">SUM(E7:E16)</f>
        <v>1454</v>
      </c>
      <c r="F17" s="77">
        <f t="shared" si="11"/>
        <v>807</v>
      </c>
      <c r="G17" s="77">
        <f t="shared" si="11"/>
        <v>647</v>
      </c>
      <c r="H17" s="77">
        <f t="shared" si="11"/>
        <v>17</v>
      </c>
      <c r="I17" s="77">
        <f t="shared" si="11"/>
        <v>15</v>
      </c>
      <c r="J17" s="77">
        <f t="shared" si="11"/>
        <v>3</v>
      </c>
      <c r="K17" s="77">
        <f t="shared" si="11"/>
        <v>12</v>
      </c>
      <c r="L17" s="77">
        <f t="shared" si="11"/>
        <v>421</v>
      </c>
      <c r="M17" s="77">
        <f t="shared" si="11"/>
        <v>337</v>
      </c>
      <c r="N17" s="77">
        <f t="shared" si="11"/>
        <v>84</v>
      </c>
      <c r="O17" s="77">
        <f t="shared" si="11"/>
        <v>998</v>
      </c>
      <c r="P17" s="78">
        <f t="shared" si="1"/>
        <v>12.270679008383294</v>
      </c>
      <c r="Q17" s="78">
        <f t="shared" si="2"/>
        <v>11.199979459001451</v>
      </c>
      <c r="R17" s="78">
        <f t="shared" si="3"/>
        <v>6.3779825779573285</v>
      </c>
      <c r="S17" s="79">
        <f t="shared" si="4"/>
        <v>10.671688637790332</v>
      </c>
      <c r="T17" s="79">
        <f t="shared" si="5"/>
        <v>9.3457943925233646</v>
      </c>
      <c r="U17" s="80">
        <f t="shared" si="6"/>
        <v>7.4766355140186915</v>
      </c>
      <c r="V17" s="81"/>
      <c r="W17" s="82">
        <f>P17-Q17</f>
        <v>1.0706995493818425</v>
      </c>
      <c r="X17" s="83">
        <f>X19-X18</f>
        <v>79210</v>
      </c>
      <c r="Y17" s="84">
        <f>'[1]9 мес-20'!Y17+'[1]окт-20'!Q17</f>
        <v>4</v>
      </c>
      <c r="Z17" s="85">
        <f t="shared" si="8"/>
        <v>36</v>
      </c>
      <c r="AA17" s="86">
        <f t="shared" si="9"/>
        <v>7.2789033119010069</v>
      </c>
      <c r="AB17" s="87">
        <v>49458</v>
      </c>
      <c r="AC17" s="88">
        <f>'[1]9 мес-20'!AC17+'[1]окт-20'!U17</f>
        <v>22</v>
      </c>
      <c r="AD17" s="89">
        <f t="shared" si="10"/>
        <v>69.5</v>
      </c>
      <c r="AE17" s="90">
        <f t="shared" si="0"/>
        <v>139</v>
      </c>
    </row>
    <row r="18" spans="1:31" ht="26.25" customHeight="1">
      <c r="A18" s="72">
        <v>12</v>
      </c>
      <c r="B18" s="73" t="s">
        <v>48</v>
      </c>
      <c r="C18" s="52">
        <f>'[1]9 мес-20'!C18+'[1]окт-20'!S18</f>
        <v>64623.5</v>
      </c>
      <c r="D18" s="53">
        <f>'[1]9 мес-20'!D18+'[1]окт-20'!D18</f>
        <v>855</v>
      </c>
      <c r="E18" s="53">
        <f>'[1]9 мес-20'!E18+'[1]окт-20'!E18</f>
        <v>533</v>
      </c>
      <c r="F18" s="53">
        <f>'[1]9 мес-20'!F18+'[1]окт-20'!F18</f>
        <v>292</v>
      </c>
      <c r="G18" s="53">
        <f>'[1]9 мес-20'!G18+'[1]окт-20'!G18</f>
        <v>241</v>
      </c>
      <c r="H18" s="53">
        <f>'[1]9 мес-20'!H18+'[1]окт-20'!H18</f>
        <v>0</v>
      </c>
      <c r="I18" s="53">
        <f>'[1]9 мес-20'!I18+'[1]окт-20'!I18</f>
        <v>4</v>
      </c>
      <c r="J18" s="53">
        <f>'[1]9 мес-20'!J18+'[1]окт-20'!J18</f>
        <v>0</v>
      </c>
      <c r="K18" s="53">
        <f>'[1]9 мес-20'!K18+'[1]окт-20'!K18</f>
        <v>4</v>
      </c>
      <c r="L18" s="53">
        <f>'[1]9 мес-20'!L18+'[1]окт-20'!L18</f>
        <v>149</v>
      </c>
      <c r="M18" s="53">
        <f>'[1]9 мес-20'!M18+'[1]окт-20'!M18</f>
        <v>111</v>
      </c>
      <c r="N18" s="53">
        <f>'[1]9 мес-20'!N18+'[1]окт-20'!N18</f>
        <v>38</v>
      </c>
      <c r="O18" s="53">
        <f>'[1]9 мес-20'!O18+'[1]окт-20'!O18</f>
        <v>383</v>
      </c>
      <c r="P18" s="54">
        <f t="shared" si="1"/>
        <v>15.876577406051979</v>
      </c>
      <c r="Q18" s="54">
        <f t="shared" si="2"/>
        <v>9.8973283712581335</v>
      </c>
      <c r="R18" s="54">
        <f t="shared" si="3"/>
        <v>4.8264320034551638</v>
      </c>
      <c r="S18" s="55">
        <f t="shared" si="4"/>
        <v>0</v>
      </c>
      <c r="T18" s="55">
        <f t="shared" si="5"/>
        <v>4.6565774155995348</v>
      </c>
      <c r="U18" s="56">
        <f t="shared" si="6"/>
        <v>4.6565774155995348</v>
      </c>
      <c r="V18" s="92"/>
      <c r="W18" s="57">
        <f>P18-Q18</f>
        <v>5.9792490347938454</v>
      </c>
      <c r="X18" s="93">
        <v>37046</v>
      </c>
      <c r="Y18" s="59">
        <f>'[1]9 мес-20'!Y18+'[1]окт-20'!Q18</f>
        <v>1</v>
      </c>
      <c r="Z18" s="60">
        <f t="shared" si="8"/>
        <v>5</v>
      </c>
      <c r="AA18" s="61">
        <f t="shared" si="9"/>
        <v>2.7774691700922118</v>
      </c>
      <c r="AB18" s="94">
        <v>18002</v>
      </c>
      <c r="AC18" s="63">
        <f>'[1]9 мес-20'!AC18+'[1]окт-20'!U18</f>
        <v>1</v>
      </c>
      <c r="AD18" s="64">
        <f t="shared" si="10"/>
        <v>161</v>
      </c>
      <c r="AE18" s="63">
        <f t="shared" si="0"/>
        <v>322</v>
      </c>
    </row>
    <row r="19" spans="1:31" s="91" customFormat="1" ht="31.2" customHeight="1">
      <c r="A19" s="95" t="s">
        <v>49</v>
      </c>
      <c r="B19" s="96"/>
      <c r="C19" s="97">
        <f>C17+C18</f>
        <v>220409.5</v>
      </c>
      <c r="D19" s="98">
        <f>D17+D18</f>
        <v>2448</v>
      </c>
      <c r="E19" s="98">
        <f t="shared" ref="E19:O19" si="12">E17+E18</f>
        <v>1987</v>
      </c>
      <c r="F19" s="98">
        <f t="shared" si="12"/>
        <v>1099</v>
      </c>
      <c r="G19" s="98">
        <f t="shared" si="12"/>
        <v>888</v>
      </c>
      <c r="H19" s="98">
        <f t="shared" si="12"/>
        <v>17</v>
      </c>
      <c r="I19" s="98">
        <f t="shared" si="12"/>
        <v>19</v>
      </c>
      <c r="J19" s="98">
        <f t="shared" si="12"/>
        <v>3</v>
      </c>
      <c r="K19" s="98">
        <f t="shared" si="12"/>
        <v>16</v>
      </c>
      <c r="L19" s="98">
        <f t="shared" si="12"/>
        <v>570</v>
      </c>
      <c r="M19" s="98">
        <f t="shared" si="12"/>
        <v>448</v>
      </c>
      <c r="N19" s="98">
        <f t="shared" si="12"/>
        <v>122</v>
      </c>
      <c r="O19" s="98">
        <f t="shared" si="12"/>
        <v>1381</v>
      </c>
      <c r="P19" s="78">
        <f t="shared" si="1"/>
        <v>13.327919168638376</v>
      </c>
      <c r="Q19" s="78">
        <f t="shared" si="2"/>
        <v>10.818045501668486</v>
      </c>
      <c r="R19" s="78">
        <f t="shared" si="3"/>
        <v>5.8835672997522703</v>
      </c>
      <c r="S19" s="79">
        <v>6.5</v>
      </c>
      <c r="T19" s="79">
        <f t="shared" si="5"/>
        <v>7.7110389610389607</v>
      </c>
      <c r="U19" s="80">
        <f t="shared" si="6"/>
        <v>6.4935064935064934</v>
      </c>
      <c r="V19" s="81"/>
      <c r="W19" s="82">
        <f>P19-Q19</f>
        <v>2.5098736669698898</v>
      </c>
      <c r="X19" s="99">
        <v>116256</v>
      </c>
      <c r="Y19" s="84">
        <f>'[1]9 мес-20'!Y19+'[1]окт-20'!Q19</f>
        <v>5</v>
      </c>
      <c r="Z19" s="85">
        <f t="shared" si="8"/>
        <v>41</v>
      </c>
      <c r="AA19" s="86">
        <f>Z19*10000/AB19*1.2</f>
        <v>7.2932107915801954</v>
      </c>
      <c r="AB19" s="100">
        <v>67460</v>
      </c>
      <c r="AC19" s="88">
        <f>'[1]9 мес-20'!AC19+'[1]окт-20'!U19</f>
        <v>23</v>
      </c>
      <c r="AD19" s="101">
        <f t="shared" si="10"/>
        <v>230.5</v>
      </c>
      <c r="AE19" s="102">
        <f t="shared" si="0"/>
        <v>461</v>
      </c>
    </row>
    <row r="20" spans="1:31" s="118" customFormat="1" ht="33" customHeight="1">
      <c r="A20" s="103" t="s">
        <v>50</v>
      </c>
      <c r="B20" s="104"/>
      <c r="C20" s="105">
        <v>219189</v>
      </c>
      <c r="D20" s="106">
        <v>2532</v>
      </c>
      <c r="E20" s="106">
        <v>1888</v>
      </c>
      <c r="F20" s="106">
        <v>1047</v>
      </c>
      <c r="G20" s="106">
        <v>841</v>
      </c>
      <c r="H20" s="106">
        <v>28</v>
      </c>
      <c r="I20" s="106">
        <v>15</v>
      </c>
      <c r="J20" s="106">
        <v>8</v>
      </c>
      <c r="K20" s="106">
        <v>15</v>
      </c>
      <c r="L20" s="106">
        <v>526</v>
      </c>
      <c r="M20" s="106">
        <v>420</v>
      </c>
      <c r="N20" s="107">
        <v>106</v>
      </c>
      <c r="O20" s="108">
        <v>1317</v>
      </c>
      <c r="P20" s="109">
        <v>13.9</v>
      </c>
      <c r="Q20" s="109">
        <v>10.3</v>
      </c>
      <c r="R20" s="109">
        <v>5.5</v>
      </c>
      <c r="S20" s="109">
        <v>10.5</v>
      </c>
      <c r="T20" s="92">
        <v>9.4</v>
      </c>
      <c r="U20" s="109">
        <v>6.3</v>
      </c>
      <c r="V20" s="110"/>
      <c r="W20" s="111">
        <v>3.5</v>
      </c>
      <c r="X20" s="112">
        <v>115739</v>
      </c>
      <c r="Y20" s="113">
        <v>15</v>
      </c>
      <c r="Z20" s="114">
        <v>58</v>
      </c>
      <c r="AA20" s="115">
        <v>10.3</v>
      </c>
      <c r="AB20" s="116">
        <v>67403</v>
      </c>
      <c r="AC20" s="113">
        <v>36</v>
      </c>
      <c r="AD20" s="117"/>
      <c r="AE20" s="117"/>
    </row>
    <row r="21" spans="1:31" s="124" customFormat="1" ht="43.5" customHeight="1">
      <c r="A21" s="119" t="s">
        <v>51</v>
      </c>
      <c r="B21" s="120"/>
      <c r="C21" s="120"/>
      <c r="D21" s="121">
        <f>D19-D20</f>
        <v>-84</v>
      </c>
      <c r="E21" s="121">
        <f t="shared" ref="E21:O21" si="13">E19-E20</f>
        <v>99</v>
      </c>
      <c r="F21" s="121">
        <f t="shared" si="13"/>
        <v>52</v>
      </c>
      <c r="G21" s="121">
        <f t="shared" si="13"/>
        <v>47</v>
      </c>
      <c r="H21" s="121">
        <f t="shared" si="13"/>
        <v>-11</v>
      </c>
      <c r="I21" s="121">
        <f t="shared" si="13"/>
        <v>4</v>
      </c>
      <c r="J21" s="121">
        <f t="shared" si="13"/>
        <v>-5</v>
      </c>
      <c r="K21" s="121">
        <f t="shared" si="13"/>
        <v>1</v>
      </c>
      <c r="L21" s="121">
        <f t="shared" si="13"/>
        <v>44</v>
      </c>
      <c r="M21" s="121">
        <f t="shared" si="13"/>
        <v>28</v>
      </c>
      <c r="N21" s="121">
        <f t="shared" si="13"/>
        <v>16</v>
      </c>
      <c r="O21" s="121">
        <f t="shared" si="13"/>
        <v>64</v>
      </c>
      <c r="P21" s="122">
        <f>P19/P20-100%</f>
        <v>-4.1156894342562866E-2</v>
      </c>
      <c r="Q21" s="122">
        <f t="shared" ref="Q21:W21" si="14">Q19/Q20-100%</f>
        <v>5.0295679773639357E-2</v>
      </c>
      <c r="R21" s="122">
        <f t="shared" si="14"/>
        <v>6.9739509045867232E-2</v>
      </c>
      <c r="S21" s="122">
        <f t="shared" si="14"/>
        <v>-0.38095238095238093</v>
      </c>
      <c r="T21" s="122">
        <f t="shared" si="14"/>
        <v>-0.17967670627245103</v>
      </c>
      <c r="U21" s="122">
        <f t="shared" si="14"/>
        <v>3.0715316429602124E-2</v>
      </c>
      <c r="V21" s="122"/>
      <c r="W21" s="122">
        <f t="shared" si="14"/>
        <v>-0.28289323800860289</v>
      </c>
      <c r="X21" s="121">
        <f>X19-X20</f>
        <v>517</v>
      </c>
      <c r="Y21" s="121">
        <f>Y19-Y20</f>
        <v>-10</v>
      </c>
      <c r="Z21" s="121">
        <f>Z19-Z20</f>
        <v>-17</v>
      </c>
      <c r="AA21" s="122">
        <f>AA19/AA20-100%</f>
        <v>-0.29192128237085491</v>
      </c>
      <c r="AB21" s="121">
        <f>AB19-AB20</f>
        <v>57</v>
      </c>
      <c r="AC21" s="121">
        <f>AC19-AC20</f>
        <v>-13</v>
      </c>
      <c r="AD21" s="123"/>
      <c r="AE21" s="123"/>
    </row>
    <row r="22" spans="1:31" s="118" customFormat="1" ht="18" customHeight="1">
      <c r="A22" s="125" t="s">
        <v>52</v>
      </c>
      <c r="B22" s="126"/>
      <c r="C22" s="127"/>
      <c r="D22" s="106">
        <v>2836</v>
      </c>
      <c r="E22" s="106">
        <v>1826</v>
      </c>
      <c r="F22" s="106">
        <v>1016</v>
      </c>
      <c r="G22" s="106">
        <v>810</v>
      </c>
      <c r="H22" s="106">
        <v>22</v>
      </c>
      <c r="I22" s="106">
        <v>12</v>
      </c>
      <c r="J22" s="106">
        <v>9</v>
      </c>
      <c r="K22" s="106">
        <v>11</v>
      </c>
      <c r="L22" s="106">
        <v>508</v>
      </c>
      <c r="M22" s="106"/>
      <c r="N22" s="128"/>
      <c r="O22" s="108">
        <v>1284</v>
      </c>
      <c r="P22" s="109">
        <v>15.6</v>
      </c>
      <c r="Q22" s="109">
        <v>10</v>
      </c>
      <c r="R22" s="109">
        <v>5.2</v>
      </c>
      <c r="S22" s="109">
        <v>7.7</v>
      </c>
      <c r="T22" s="92">
        <v>7</v>
      </c>
      <c r="U22" s="109">
        <v>3.9</v>
      </c>
      <c r="V22" s="110">
        <v>84.7</v>
      </c>
      <c r="W22" s="111">
        <v>5.6</v>
      </c>
      <c r="X22" s="112">
        <v>116231</v>
      </c>
      <c r="Y22" s="113">
        <v>8</v>
      </c>
      <c r="Z22" s="114">
        <v>42</v>
      </c>
      <c r="AA22" s="115">
        <v>7.5</v>
      </c>
      <c r="AB22" s="116">
        <v>67058</v>
      </c>
      <c r="AC22" s="129"/>
      <c r="AD22" s="117"/>
      <c r="AE22" s="117"/>
    </row>
    <row r="23" spans="1:31" s="118" customFormat="1" ht="19.8" customHeight="1">
      <c r="A23" s="130" t="s">
        <v>53</v>
      </c>
      <c r="B23" s="131"/>
      <c r="C23" s="132"/>
      <c r="D23" s="133">
        <v>2890</v>
      </c>
      <c r="E23" s="134">
        <v>1756</v>
      </c>
      <c r="F23" s="135">
        <v>891</v>
      </c>
      <c r="G23" s="135">
        <v>865</v>
      </c>
      <c r="H23" s="136">
        <v>28</v>
      </c>
      <c r="I23" s="133">
        <v>13</v>
      </c>
      <c r="J23" s="133">
        <v>8</v>
      </c>
      <c r="K23" s="133">
        <v>12</v>
      </c>
      <c r="L23" s="134">
        <v>498</v>
      </c>
      <c r="M23" s="137"/>
      <c r="N23" s="136"/>
      <c r="O23" s="133">
        <v>1218</v>
      </c>
      <c r="P23" s="138">
        <v>16</v>
      </c>
      <c r="Q23" s="139">
        <v>9.743083412834336</v>
      </c>
      <c r="R23" s="140">
        <v>5.0999999999999996</v>
      </c>
      <c r="S23" s="141">
        <v>9.1999999999999993</v>
      </c>
      <c r="T23" s="141">
        <v>6.9</v>
      </c>
      <c r="U23" s="141">
        <v>4.0999999999999996</v>
      </c>
      <c r="V23" s="142">
        <v>41.6</v>
      </c>
      <c r="W23" s="141">
        <v>6.3</v>
      </c>
      <c r="X23" s="143">
        <v>116883</v>
      </c>
      <c r="Y23" s="144">
        <v>8</v>
      </c>
      <c r="Z23" s="145">
        <v>49</v>
      </c>
      <c r="AA23" s="146">
        <v>8.6999999999999993</v>
      </c>
      <c r="AB23" s="135">
        <v>66436</v>
      </c>
      <c r="AC23" s="147"/>
      <c r="AD23" s="148"/>
    </row>
    <row r="24" spans="1:31" ht="43.2" customHeight="1">
      <c r="A24" s="149" t="s">
        <v>54</v>
      </c>
      <c r="B24" s="4"/>
      <c r="R24" s="120" t="s">
        <v>55</v>
      </c>
      <c r="S24" s="150"/>
      <c r="T24" s="150"/>
      <c r="U24" s="150"/>
      <c r="V24" s="150"/>
      <c r="W24" s="150"/>
      <c r="X24" s="150"/>
      <c r="Y24" s="150"/>
      <c r="Z24" s="150"/>
      <c r="AA24" s="151"/>
      <c r="AB24" s="152"/>
      <c r="AD24" s="153"/>
      <c r="AE24" s="153"/>
    </row>
    <row r="25" spans="1:31" ht="39.75" customHeight="1">
      <c r="A25" s="154" t="s">
        <v>56</v>
      </c>
      <c r="B25" s="155"/>
      <c r="C25" s="155"/>
      <c r="D25" s="153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7" t="s">
        <v>57</v>
      </c>
      <c r="Y25" s="158" t="s">
        <v>58</v>
      </c>
      <c r="Z25" s="159" t="s">
        <v>59</v>
      </c>
      <c r="AA25" s="160"/>
      <c r="AB25" s="152"/>
    </row>
    <row r="26" spans="1:31" ht="21.6" customHeight="1">
      <c r="R26" s="161" t="s">
        <v>60</v>
      </c>
      <c r="S26" s="162"/>
      <c r="T26" s="162"/>
      <c r="U26" s="162"/>
      <c r="V26" s="162"/>
      <c r="W26" s="163"/>
      <c r="X26" s="164">
        <f>(H19+I19)*10000/X27*1.2</f>
        <v>7.4490464530813529</v>
      </c>
      <c r="Y26" s="164">
        <f>Y19*10000/Y27*1.2</f>
        <v>6.3384745404605951</v>
      </c>
      <c r="Z26" s="165">
        <f>Z19*10000/Z27*1.2</f>
        <v>7.2932107915801954</v>
      </c>
      <c r="AA26" s="166"/>
      <c r="AB26" s="152"/>
    </row>
    <row r="27" spans="1:31" ht="21.6" customHeight="1">
      <c r="R27" s="167" t="s">
        <v>61</v>
      </c>
      <c r="S27" s="150"/>
      <c r="T27" s="150"/>
      <c r="U27" s="150"/>
      <c r="V27" s="150"/>
      <c r="W27" s="150"/>
      <c r="X27" s="168">
        <v>57994</v>
      </c>
      <c r="Y27" s="168">
        <v>9466</v>
      </c>
      <c r="Z27" s="168">
        <v>67460</v>
      </c>
      <c r="AA27" s="117"/>
      <c r="AB27" s="152"/>
    </row>
    <row r="28" spans="1:31" ht="18" customHeight="1">
      <c r="R28" s="169" t="s">
        <v>62</v>
      </c>
      <c r="S28" s="170"/>
      <c r="T28" s="170"/>
      <c r="U28" s="170"/>
      <c r="V28" s="170"/>
      <c r="W28" s="171"/>
      <c r="X28" s="168">
        <v>8.8000000000000007</v>
      </c>
      <c r="Y28" s="168">
        <v>20.100000000000001</v>
      </c>
      <c r="Z28" s="168">
        <v>10.3</v>
      </c>
      <c r="AA28" s="172"/>
      <c r="AB28" s="152"/>
    </row>
    <row r="29" spans="1:31" ht="21" customHeight="1">
      <c r="R29" s="173" t="s">
        <v>63</v>
      </c>
      <c r="S29" s="162"/>
      <c r="T29" s="162"/>
      <c r="U29" s="162"/>
      <c r="V29" s="162"/>
      <c r="W29" s="163"/>
      <c r="X29" s="174">
        <f>X26/X28-100%</f>
        <v>-0.1535174485134827</v>
      </c>
      <c r="Y29" s="174">
        <f>Y26/Y28-100%</f>
        <v>-0.6846530079372839</v>
      </c>
      <c r="Z29" s="174">
        <f>Z26/Z28-100%</f>
        <v>-0.29192128237085491</v>
      </c>
      <c r="AA29" s="175"/>
      <c r="AB29" s="152"/>
    </row>
    <row r="30" spans="1:31" ht="19.2" customHeight="1">
      <c r="R30" s="176" t="s">
        <v>64</v>
      </c>
      <c r="S30" s="170"/>
      <c r="T30" s="170"/>
      <c r="U30" s="170"/>
      <c r="V30" s="170"/>
      <c r="W30" s="171"/>
      <c r="X30" s="177">
        <v>6.9765932000683417</v>
      </c>
      <c r="Y30" s="177">
        <v>11.266416510318949</v>
      </c>
      <c r="Z30" s="177">
        <v>7.5221450087983541</v>
      </c>
      <c r="AA30" s="178"/>
      <c r="AB30" s="152"/>
    </row>
    <row r="31" spans="1:31" ht="15">
      <c r="R31" s="179" t="s">
        <v>65</v>
      </c>
      <c r="S31" s="180"/>
      <c r="T31" s="180"/>
      <c r="U31" s="180"/>
      <c r="V31" s="180"/>
      <c r="W31" s="181"/>
      <c r="X31" s="182">
        <v>8.1999999999999993</v>
      </c>
      <c r="Y31" s="182">
        <v>12</v>
      </c>
      <c r="Z31" s="115">
        <v>8.6999999999999993</v>
      </c>
    </row>
  </sheetData>
  <sheetProtection selectLockedCells="1" selectUnlockedCells="1"/>
  <mergeCells count="42">
    <mergeCell ref="R28:W28"/>
    <mergeCell ref="R29:W29"/>
    <mergeCell ref="R30:W30"/>
    <mergeCell ref="R31:W31"/>
    <mergeCell ref="A21:C21"/>
    <mergeCell ref="A22:C22"/>
    <mergeCell ref="A23:C23"/>
    <mergeCell ref="R24:Z24"/>
    <mergeCell ref="R26:W26"/>
    <mergeCell ref="R27:W27"/>
    <mergeCell ref="T5:T6"/>
    <mergeCell ref="U5:U6"/>
    <mergeCell ref="AA5:AA6"/>
    <mergeCell ref="AB5:AB6"/>
    <mergeCell ref="A19:B19"/>
    <mergeCell ref="A20:B20"/>
    <mergeCell ref="AD4:AD6"/>
    <mergeCell ref="AE4:AE6"/>
    <mergeCell ref="E5:G5"/>
    <mergeCell ref="H5:H6"/>
    <mergeCell ref="I5:I6"/>
    <mergeCell ref="L5:N5"/>
    <mergeCell ref="O5:O6"/>
    <mergeCell ref="Q5:Q6"/>
    <mergeCell ref="R5:R6"/>
    <mergeCell ref="S5:S6"/>
    <mergeCell ref="W4:W6"/>
    <mergeCell ref="X4:X6"/>
    <mergeCell ref="Y4:Y6"/>
    <mergeCell ref="Z4:Z6"/>
    <mergeCell ref="AA4:AB4"/>
    <mergeCell ref="AC4:AC6"/>
    <mergeCell ref="A1:AC1"/>
    <mergeCell ref="A2:W2"/>
    <mergeCell ref="A4:A6"/>
    <mergeCell ref="B4:B6"/>
    <mergeCell ref="C4:C6"/>
    <mergeCell ref="D4:D6"/>
    <mergeCell ref="E4:O4"/>
    <mergeCell ref="P4:P6"/>
    <mergeCell ref="Q4:U4"/>
    <mergeCell ref="V4:V6"/>
  </mergeCells>
  <dataValidations count="1">
    <dataValidation operator="equal" allowBlank="1" showErrorMessage="1" sqref="X18 AA28 X7:X16 Y27:Z28">
      <formula1>0</formula1>
      <formula2>0</formula2>
    </dataValidation>
  </dataValidations>
  <pageMargins left="0.39370078740157483" right="0" top="0" bottom="0" header="0.51181102362204722" footer="0.51181102362204722"/>
  <pageSetup paperSize="9" scale="65" firstPageNumber="0" orientation="landscape" horizontalDpi="300" verticalDpi="300" r:id="rId1"/>
  <headerFooter alignWithMargins="0"/>
  <rowBreaks count="1" manualBreakCount="1">
    <brk id="32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showZeros="0" topLeftCell="A7" workbookViewId="0">
      <selection activeCell="G11" sqref="G11"/>
    </sheetView>
  </sheetViews>
  <sheetFormatPr defaultRowHeight="13.2"/>
  <cols>
    <col min="1" max="1" width="5.5546875" customWidth="1"/>
    <col min="2" max="2" width="20.88671875" customWidth="1"/>
  </cols>
  <sheetData>
    <row r="1" spans="1:24" ht="22.8">
      <c r="A1" s="332" t="s">
        <v>124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4"/>
      <c r="P1" s="334"/>
      <c r="Q1" s="334"/>
      <c r="R1" s="334"/>
      <c r="S1" s="334"/>
      <c r="T1" s="334"/>
      <c r="U1" s="334"/>
      <c r="V1" s="334"/>
      <c r="W1" s="334"/>
      <c r="X1" s="334"/>
    </row>
    <row r="2" spans="1:24" ht="15">
      <c r="A2" s="333" t="s">
        <v>125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5"/>
      <c r="U2" s="335"/>
      <c r="V2" s="336"/>
      <c r="W2" s="336"/>
      <c r="X2" s="336"/>
    </row>
    <row r="3" spans="1:24" ht="21" thickBot="1">
      <c r="A3" s="337" t="s">
        <v>126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8"/>
      <c r="P3" s="336"/>
      <c r="Q3" s="336"/>
      <c r="R3" s="336"/>
      <c r="S3" s="336"/>
      <c r="T3" s="336"/>
      <c r="U3" s="336"/>
      <c r="V3" s="338"/>
      <c r="W3" s="339"/>
      <c r="X3" s="336"/>
    </row>
    <row r="4" spans="1:24" ht="112.8" thickBot="1">
      <c r="A4" s="340" t="s">
        <v>67</v>
      </c>
      <c r="B4" s="341" t="s">
        <v>68</v>
      </c>
      <c r="C4" s="342" t="s">
        <v>127</v>
      </c>
      <c r="D4" s="343" t="s">
        <v>70</v>
      </c>
      <c r="E4" s="344" t="s">
        <v>71</v>
      </c>
      <c r="F4" s="344" t="s">
        <v>72</v>
      </c>
      <c r="G4" s="344" t="s">
        <v>73</v>
      </c>
      <c r="H4" s="344" t="s">
        <v>74</v>
      </c>
      <c r="I4" s="345" t="s">
        <v>75</v>
      </c>
      <c r="J4" s="344" t="s">
        <v>76</v>
      </c>
      <c r="K4" s="344" t="s">
        <v>77</v>
      </c>
      <c r="L4" s="344" t="s">
        <v>78</v>
      </c>
      <c r="M4" s="344" t="s">
        <v>79</v>
      </c>
      <c r="N4" s="344" t="s">
        <v>80</v>
      </c>
      <c r="O4" s="344" t="s">
        <v>81</v>
      </c>
      <c r="P4" s="344" t="s">
        <v>82</v>
      </c>
      <c r="Q4" s="344" t="s">
        <v>128</v>
      </c>
      <c r="R4" s="344" t="s">
        <v>129</v>
      </c>
      <c r="S4" s="344" t="s">
        <v>130</v>
      </c>
      <c r="T4" s="346" t="s">
        <v>84</v>
      </c>
      <c r="U4" s="347" t="s">
        <v>85</v>
      </c>
      <c r="V4" s="348" t="s">
        <v>131</v>
      </c>
      <c r="W4" s="349" t="s">
        <v>87</v>
      </c>
      <c r="X4" s="348" t="s">
        <v>88</v>
      </c>
    </row>
    <row r="5" spans="1:24" ht="26.4">
      <c r="A5" s="340"/>
      <c r="B5" s="341"/>
      <c r="C5" s="350"/>
      <c r="D5" s="343"/>
      <c r="E5" s="351" t="s">
        <v>89</v>
      </c>
      <c r="F5" s="351" t="s">
        <v>90</v>
      </c>
      <c r="G5" s="351" t="s">
        <v>91</v>
      </c>
      <c r="H5" s="351" t="s">
        <v>92</v>
      </c>
      <c r="I5" s="351" t="s">
        <v>93</v>
      </c>
      <c r="J5" s="351" t="s">
        <v>94</v>
      </c>
      <c r="K5" s="352" t="s">
        <v>95</v>
      </c>
      <c r="L5" s="351" t="s">
        <v>96</v>
      </c>
      <c r="M5" s="351" t="s">
        <v>97</v>
      </c>
      <c r="N5" s="351" t="s">
        <v>98</v>
      </c>
      <c r="O5" s="351" t="s">
        <v>99</v>
      </c>
      <c r="P5" s="351" t="s">
        <v>100</v>
      </c>
      <c r="Q5" s="351" t="s">
        <v>132</v>
      </c>
      <c r="R5" s="351" t="s">
        <v>133</v>
      </c>
      <c r="S5" s="351" t="s">
        <v>101</v>
      </c>
      <c r="T5" s="353" t="s">
        <v>102</v>
      </c>
      <c r="U5" s="354" t="s">
        <v>103</v>
      </c>
      <c r="V5" s="355" t="s">
        <v>104</v>
      </c>
      <c r="W5" s="356" t="s">
        <v>105</v>
      </c>
      <c r="X5" s="355" t="s">
        <v>134</v>
      </c>
    </row>
    <row r="6" spans="1:24" ht="15.6">
      <c r="A6" s="357">
        <v>1</v>
      </c>
      <c r="B6" s="358" t="s">
        <v>37</v>
      </c>
      <c r="C6" s="359">
        <v>34560.5</v>
      </c>
      <c r="D6" s="360">
        <f>SUM(E6:V6)</f>
        <v>284</v>
      </c>
      <c r="E6" s="361">
        <f>'[5]9 мес (20)'!E6+[5]окт!E6</f>
        <v>2</v>
      </c>
      <c r="F6" s="361">
        <f>'[5]9 мес (20)'!F6+[5]окт!F6</f>
        <v>39</v>
      </c>
      <c r="G6" s="361">
        <f>'[5]9 мес (20)'!G6+[5]окт!G6</f>
        <v>0</v>
      </c>
      <c r="H6" s="361">
        <f>'[5]9 мес (20)'!H6+[5]окт!H6</f>
        <v>4</v>
      </c>
      <c r="I6" s="361">
        <f>'[5]9 мес (20)'!I6+[5]окт!I6</f>
        <v>1</v>
      </c>
      <c r="J6" s="361">
        <f>'[5]9 мес (20)'!J6+[5]окт!J6</f>
        <v>5</v>
      </c>
      <c r="K6" s="361">
        <f>'[5]9 мес (20)'!K6+[5]окт!K6</f>
        <v>146</v>
      </c>
      <c r="L6" s="361">
        <f>'[5]9 мес (20)'!L6+[5]окт!L6</f>
        <v>13</v>
      </c>
      <c r="M6" s="361">
        <f>'[5]9 мес (20)'!M6+[5]окт!M6</f>
        <v>16</v>
      </c>
      <c r="N6" s="361">
        <f>'[5]9 мес (20)'!N6+[5]окт!N6</f>
        <v>0</v>
      </c>
      <c r="O6" s="361">
        <f>'[5]9 мес (20)'!O6+[5]окт!O6</f>
        <v>1</v>
      </c>
      <c r="P6" s="361">
        <f>'[5]9 мес (20)'!P6+[5]окт!P6</f>
        <v>5</v>
      </c>
      <c r="Q6" s="361">
        <f>'[5]9 мес (20)'!Q6+[5]окт!Q6</f>
        <v>0</v>
      </c>
      <c r="R6" s="361">
        <f>'[5]9 мес (20)'!R6+[5]окт!R6</f>
        <v>2</v>
      </c>
      <c r="S6" s="361">
        <f>'[5]9 мес (20)'!S6+[5]окт!S6</f>
        <v>3</v>
      </c>
      <c r="T6" s="361">
        <f>'[5]9 мес (20)'!T6+[5]окт!T6</f>
        <v>15</v>
      </c>
      <c r="U6" s="361">
        <f>'[5]9 мес (20)'!U6+[5]окт!U6</f>
        <v>26</v>
      </c>
      <c r="V6" s="361">
        <f>'[5]9 мес (20)'!V6+[5]окт!V6</f>
        <v>6</v>
      </c>
      <c r="W6" s="361">
        <f>'[5]9 мес (20)'!W6+[5]окт!W6</f>
        <v>2</v>
      </c>
      <c r="X6" s="361">
        <f>'[5]9 мес (20)'!X6+[5]окт!X6</f>
        <v>0</v>
      </c>
    </row>
    <row r="7" spans="1:24" ht="15.6">
      <c r="A7" s="357">
        <v>2</v>
      </c>
      <c r="B7" s="358" t="s">
        <v>38</v>
      </c>
      <c r="C7" s="359">
        <v>8053</v>
      </c>
      <c r="D7" s="360">
        <f t="shared" ref="D7:D17" si="0">SUM(E7:V7)</f>
        <v>88</v>
      </c>
      <c r="E7" s="361">
        <f>'[5]9 мес (20)'!E7+[5]окт!E7</f>
        <v>0</v>
      </c>
      <c r="F7" s="361">
        <f>'[5]9 мес (20)'!F7+[5]окт!F7</f>
        <v>12</v>
      </c>
      <c r="G7" s="361">
        <f>'[5]9 мес (20)'!G7+[5]окт!G7</f>
        <v>0</v>
      </c>
      <c r="H7" s="361">
        <f>'[5]9 мес (20)'!H7+[5]окт!H7</f>
        <v>0</v>
      </c>
      <c r="I7" s="361">
        <f>'[5]9 мес (20)'!I7+[5]окт!I7</f>
        <v>0</v>
      </c>
      <c r="J7" s="361">
        <f>'[5]9 мес (20)'!J7+[5]окт!J7</f>
        <v>2</v>
      </c>
      <c r="K7" s="361">
        <f>'[5]9 мес (20)'!K7+[5]окт!K7</f>
        <v>47</v>
      </c>
      <c r="L7" s="361">
        <f>'[5]9 мес (20)'!L7+[5]окт!L7</f>
        <v>4</v>
      </c>
      <c r="M7" s="361">
        <f>'[5]9 мес (20)'!M7+[5]окт!M7</f>
        <v>7</v>
      </c>
      <c r="N7" s="361">
        <f>'[5]9 мес (20)'!N7+[5]окт!N7</f>
        <v>0</v>
      </c>
      <c r="O7" s="361">
        <f>'[5]9 мес (20)'!O7+[5]окт!O7</f>
        <v>1</v>
      </c>
      <c r="P7" s="361">
        <f>'[5]9 мес (20)'!P7+[5]окт!P7</f>
        <v>0</v>
      </c>
      <c r="Q7" s="361">
        <f>'[5]9 мес (20)'!Q7+[5]окт!Q7</f>
        <v>0</v>
      </c>
      <c r="R7" s="361">
        <f>'[5]9 мес (20)'!R7+[5]окт!R7</f>
        <v>2</v>
      </c>
      <c r="S7" s="361">
        <f>'[5]9 мес (20)'!S7+[5]окт!S7</f>
        <v>0</v>
      </c>
      <c r="T7" s="361">
        <f>'[5]9 мес (20)'!T7+[5]окт!T7</f>
        <v>1</v>
      </c>
      <c r="U7" s="361">
        <f>'[5]9 мес (20)'!U7+[5]окт!U7</f>
        <v>12</v>
      </c>
      <c r="V7" s="361">
        <f>'[5]9 мес (20)'!V7+[5]окт!V7</f>
        <v>0</v>
      </c>
      <c r="W7" s="361">
        <f>'[5]9 мес (20)'!W7+[5]окт!W7</f>
        <v>0</v>
      </c>
      <c r="X7" s="361">
        <f>'[5]9 мес (20)'!X7+[5]окт!X7</f>
        <v>0</v>
      </c>
    </row>
    <row r="8" spans="1:24" ht="15.6">
      <c r="A8" s="357">
        <v>3</v>
      </c>
      <c r="B8" s="358" t="s">
        <v>39</v>
      </c>
      <c r="C8" s="359">
        <v>12382.5</v>
      </c>
      <c r="D8" s="360">
        <f t="shared" si="0"/>
        <v>159</v>
      </c>
      <c r="E8" s="361">
        <f>'[5]9 мес (20)'!E8+[5]окт!E8</f>
        <v>1</v>
      </c>
      <c r="F8" s="361">
        <f>'[5]9 мес (20)'!F8+[5]окт!F8</f>
        <v>15</v>
      </c>
      <c r="G8" s="361">
        <f>'[5]9 мес (20)'!G8+[5]окт!G8</f>
        <v>1</v>
      </c>
      <c r="H8" s="361">
        <f>'[5]9 мес (20)'!H8+[5]окт!H8</f>
        <v>8</v>
      </c>
      <c r="I8" s="361">
        <f>'[5]9 мес (20)'!I8+[5]окт!I8</f>
        <v>0</v>
      </c>
      <c r="J8" s="361">
        <f>'[5]9 мес (20)'!J8+[5]окт!J8</f>
        <v>15</v>
      </c>
      <c r="K8" s="361">
        <f>'[5]9 мес (20)'!K8+[5]окт!K8</f>
        <v>46</v>
      </c>
      <c r="L8" s="361">
        <f>'[5]9 мес (20)'!L8+[5]окт!L8</f>
        <v>7</v>
      </c>
      <c r="M8" s="361">
        <f>'[5]9 мес (20)'!M8+[5]окт!M8</f>
        <v>16</v>
      </c>
      <c r="N8" s="361">
        <f>'[5]9 мес (20)'!N8+[5]окт!N8</f>
        <v>1</v>
      </c>
      <c r="O8" s="361">
        <f>'[5]9 мес (20)'!O8+[5]окт!O8</f>
        <v>0</v>
      </c>
      <c r="P8" s="361">
        <f>'[5]9 мес (20)'!P8+[5]окт!P8</f>
        <v>6</v>
      </c>
      <c r="Q8" s="361">
        <f>'[5]9 мес (20)'!Q8+[5]окт!Q8</f>
        <v>0</v>
      </c>
      <c r="R8" s="361">
        <f>'[5]9 мес (20)'!R8+[5]окт!R8</f>
        <v>0</v>
      </c>
      <c r="S8" s="361">
        <f>'[5]9 мес (20)'!S8+[5]окт!S8</f>
        <v>0</v>
      </c>
      <c r="T8" s="361">
        <f>'[5]9 мес (20)'!T8+[5]окт!T8</f>
        <v>20</v>
      </c>
      <c r="U8" s="361">
        <f>'[5]9 мес (20)'!U8+[5]окт!U8</f>
        <v>22</v>
      </c>
      <c r="V8" s="361">
        <f>'[5]9 мес (20)'!V8+[5]окт!V8</f>
        <v>1</v>
      </c>
      <c r="W8" s="361">
        <f>'[5]9 мес (20)'!W8+[5]окт!W8</f>
        <v>0</v>
      </c>
      <c r="X8" s="361">
        <f>'[5]9 мес (20)'!X8+[5]окт!X8</f>
        <v>1</v>
      </c>
    </row>
    <row r="9" spans="1:24" ht="15.6">
      <c r="A9" s="357">
        <v>4</v>
      </c>
      <c r="B9" s="358" t="s">
        <v>40</v>
      </c>
      <c r="C9" s="359">
        <v>13704.5</v>
      </c>
      <c r="D9" s="360">
        <f t="shared" si="0"/>
        <v>125</v>
      </c>
      <c r="E9" s="361">
        <f>'[5]9 мес (20)'!E9+[5]окт!E9</f>
        <v>1</v>
      </c>
      <c r="F9" s="361">
        <f>'[5]9 мес (20)'!F9+[5]окт!F9</f>
        <v>17</v>
      </c>
      <c r="G9" s="361">
        <f>'[5]9 мес (20)'!G9+[5]окт!G9</f>
        <v>0</v>
      </c>
      <c r="H9" s="361">
        <f>'[5]9 мес (20)'!H9+[5]окт!H9</f>
        <v>2</v>
      </c>
      <c r="I9" s="361">
        <f>'[5]9 мес (20)'!I9+[5]окт!I9</f>
        <v>0</v>
      </c>
      <c r="J9" s="361">
        <f>'[5]9 мес (20)'!J9+[5]окт!J9</f>
        <v>15</v>
      </c>
      <c r="K9" s="361">
        <f>'[5]9 мес (20)'!K9+[5]окт!K9</f>
        <v>42</v>
      </c>
      <c r="L9" s="361">
        <f>'[5]9 мес (20)'!L9+[5]окт!L9</f>
        <v>5</v>
      </c>
      <c r="M9" s="361">
        <f>'[5]9 мес (20)'!M9+[5]окт!M9</f>
        <v>3</v>
      </c>
      <c r="N9" s="361">
        <f>'[5]9 мес (20)'!N9+[5]окт!N9</f>
        <v>1</v>
      </c>
      <c r="O9" s="361">
        <f>'[5]9 мес (20)'!O9+[5]окт!O9</f>
        <v>0</v>
      </c>
      <c r="P9" s="361">
        <f>'[5]9 мес (20)'!P9+[5]окт!P9</f>
        <v>6</v>
      </c>
      <c r="Q9" s="361">
        <f>'[5]9 мес (20)'!Q9+[5]окт!Q9</f>
        <v>0</v>
      </c>
      <c r="R9" s="361">
        <f>'[5]9 мес (20)'!R9+[5]окт!R9</f>
        <v>1</v>
      </c>
      <c r="S9" s="361">
        <f>'[5]9 мес (20)'!S9+[5]окт!S9</f>
        <v>0</v>
      </c>
      <c r="T9" s="361">
        <f>'[5]9 мес (20)'!T9+[5]окт!T9</f>
        <v>9</v>
      </c>
      <c r="U9" s="361">
        <f>'[5]9 мес (20)'!U9+[5]окт!U9</f>
        <v>20</v>
      </c>
      <c r="V9" s="361">
        <f>'[5]9 мес (20)'!V9+[5]окт!V9</f>
        <v>3</v>
      </c>
      <c r="W9" s="361">
        <f>'[5]9 мес (20)'!W9+[5]окт!W9</f>
        <v>0</v>
      </c>
      <c r="X9" s="361">
        <f>'[5]9 мес (20)'!X9+[5]окт!X9</f>
        <v>0</v>
      </c>
    </row>
    <row r="10" spans="1:24" ht="15.6">
      <c r="A10" s="362">
        <v>5</v>
      </c>
      <c r="B10" s="358" t="s">
        <v>41</v>
      </c>
      <c r="C10" s="359">
        <v>14121</v>
      </c>
      <c r="D10" s="360">
        <f t="shared" si="0"/>
        <v>182</v>
      </c>
      <c r="E10" s="361">
        <f>'[5]9 мес (20)'!E10+[5]окт!E10</f>
        <v>2</v>
      </c>
      <c r="F10" s="361">
        <f>'[5]9 мес (20)'!F10+[5]окт!F10</f>
        <v>15</v>
      </c>
      <c r="G10" s="361">
        <f>'[5]9 мес (20)'!G10+[5]окт!G10</f>
        <v>0</v>
      </c>
      <c r="H10" s="361">
        <f>'[5]9 мес (20)'!H10+[5]окт!H10</f>
        <v>1</v>
      </c>
      <c r="I10" s="361">
        <f>'[5]9 мес (20)'!I10+[5]окт!I10</f>
        <v>0</v>
      </c>
      <c r="J10" s="361">
        <f>'[5]9 мес (20)'!J10+[5]окт!J10</f>
        <v>12</v>
      </c>
      <c r="K10" s="361">
        <f>'[5]9 мес (20)'!K10+[5]окт!K10</f>
        <v>41</v>
      </c>
      <c r="L10" s="361">
        <f>'[5]9 мес (20)'!L10+[5]окт!L10</f>
        <v>10</v>
      </c>
      <c r="M10" s="361">
        <f>'[5]9 мес (20)'!M10+[5]окт!M10</f>
        <v>8</v>
      </c>
      <c r="N10" s="361">
        <f>'[5]9 мес (20)'!N10+[5]окт!N10</f>
        <v>0</v>
      </c>
      <c r="O10" s="361">
        <f>'[5]9 мес (20)'!O10+[5]окт!O10</f>
        <v>0</v>
      </c>
      <c r="P10" s="361">
        <f>'[5]9 мес (20)'!P10+[5]окт!P10</f>
        <v>16</v>
      </c>
      <c r="Q10" s="361">
        <f>'[5]9 мес (20)'!Q10+[5]окт!Q10</f>
        <v>0</v>
      </c>
      <c r="R10" s="361">
        <f>'[5]9 мес (20)'!R10+[5]окт!R10</f>
        <v>0</v>
      </c>
      <c r="S10" s="361">
        <f>'[5]9 мес (20)'!S10+[5]окт!S10</f>
        <v>0</v>
      </c>
      <c r="T10" s="361">
        <f>'[5]9 мес (20)'!T10+[5]окт!T10</f>
        <v>40</v>
      </c>
      <c r="U10" s="361">
        <f>'[5]9 мес (20)'!U10+[5]окт!U10</f>
        <v>32</v>
      </c>
      <c r="V10" s="361">
        <f>'[5]9 мес (20)'!V10+[5]окт!V10</f>
        <v>5</v>
      </c>
      <c r="W10" s="361">
        <f>'[5]9 мес (20)'!W10+[5]окт!W10</f>
        <v>2</v>
      </c>
      <c r="X10" s="361">
        <f>'[5]9 мес (20)'!X10+[5]окт!X10</f>
        <v>0</v>
      </c>
    </row>
    <row r="11" spans="1:24" ht="15.6">
      <c r="A11" s="357">
        <v>6</v>
      </c>
      <c r="B11" s="358" t="s">
        <v>42</v>
      </c>
      <c r="C11" s="359">
        <v>11790.5</v>
      </c>
      <c r="D11" s="360">
        <f t="shared" si="0"/>
        <v>104</v>
      </c>
      <c r="E11" s="361">
        <f>'[5]9 мес (20)'!E11+[5]окт!E11</f>
        <v>0</v>
      </c>
      <c r="F11" s="361">
        <f>'[5]9 мес (20)'!F11+[5]окт!F11</f>
        <v>15</v>
      </c>
      <c r="G11" s="361">
        <f>'[5]9 мес (20)'!G11+[5]окт!G11</f>
        <v>0</v>
      </c>
      <c r="H11" s="361">
        <f>'[5]9 мес (20)'!H11+[5]окт!H11</f>
        <v>0</v>
      </c>
      <c r="I11" s="361">
        <f>'[5]9 мес (20)'!I11+[5]окт!I11</f>
        <v>0</v>
      </c>
      <c r="J11" s="361">
        <f>'[5]9 мес (20)'!J11+[5]окт!J11</f>
        <v>2</v>
      </c>
      <c r="K11" s="361">
        <f>'[5]9 мес (20)'!K11+[5]окт!K11</f>
        <v>46</v>
      </c>
      <c r="L11" s="361">
        <f>'[5]9 мес (20)'!L11+[5]окт!L11</f>
        <v>5</v>
      </c>
      <c r="M11" s="361">
        <f>'[5]9 мес (20)'!M11+[5]окт!M11</f>
        <v>5</v>
      </c>
      <c r="N11" s="361">
        <f>'[5]9 мес (20)'!N11+[5]окт!N11</f>
        <v>0</v>
      </c>
      <c r="O11" s="361">
        <f>'[5]9 мес (20)'!O11+[5]окт!O11</f>
        <v>0</v>
      </c>
      <c r="P11" s="361">
        <f>'[5]9 мес (20)'!P11+[5]окт!P11</f>
        <v>1</v>
      </c>
      <c r="Q11" s="361">
        <f>'[5]9 мес (20)'!Q11+[5]окт!Q11</f>
        <v>0</v>
      </c>
      <c r="R11" s="361">
        <f>'[5]9 мес (20)'!R11+[5]окт!R11</f>
        <v>1</v>
      </c>
      <c r="S11" s="361">
        <f>'[5]9 мес (20)'!S11+[5]окт!S11</f>
        <v>0</v>
      </c>
      <c r="T11" s="361">
        <f>'[5]9 мес (20)'!T11+[5]окт!T11</f>
        <v>10</v>
      </c>
      <c r="U11" s="361">
        <f>'[5]9 мес (20)'!U11+[5]окт!U11</f>
        <v>17</v>
      </c>
      <c r="V11" s="361">
        <f>'[5]9 мес (20)'!V11+[5]окт!V11</f>
        <v>2</v>
      </c>
      <c r="W11" s="361">
        <f>'[5]9 мес (20)'!W11+[5]окт!W11</f>
        <v>0</v>
      </c>
      <c r="X11" s="361">
        <f>'[5]9 мес (20)'!X11+[5]окт!X11</f>
        <v>0</v>
      </c>
    </row>
    <row r="12" spans="1:24" ht="15.6">
      <c r="A12" s="357">
        <v>7</v>
      </c>
      <c r="B12" s="358" t="s">
        <v>43</v>
      </c>
      <c r="C12" s="359">
        <v>19682.5</v>
      </c>
      <c r="D12" s="360">
        <f t="shared" si="0"/>
        <v>131</v>
      </c>
      <c r="E12" s="361">
        <f>'[5]9 мес (20)'!E12+[5]окт!E12</f>
        <v>2</v>
      </c>
      <c r="F12" s="361">
        <f>'[5]9 мес (20)'!F12+[5]окт!F12</f>
        <v>15</v>
      </c>
      <c r="G12" s="361">
        <f>'[5]9 мес (20)'!G12+[5]окт!G12</f>
        <v>0</v>
      </c>
      <c r="H12" s="361">
        <f>'[5]9 мес (20)'!H12+[5]окт!H12</f>
        <v>3</v>
      </c>
      <c r="I12" s="361">
        <f>'[5]9 мес (20)'!I12+[5]окт!I12</f>
        <v>0</v>
      </c>
      <c r="J12" s="361">
        <f>'[5]9 мес (20)'!J12+[5]окт!J12</f>
        <v>1</v>
      </c>
      <c r="K12" s="361">
        <f>'[5]9 мес (20)'!K12+[5]окт!K12</f>
        <v>56</v>
      </c>
      <c r="L12" s="361">
        <f>'[5]9 мес (20)'!L12+[5]окт!L12</f>
        <v>5</v>
      </c>
      <c r="M12" s="361">
        <f>'[5]9 мес (20)'!M12+[5]окт!M12</f>
        <v>7</v>
      </c>
      <c r="N12" s="361">
        <f>'[5]9 мес (20)'!N12+[5]окт!N12</f>
        <v>0</v>
      </c>
      <c r="O12" s="361">
        <f>'[5]9 мес (20)'!O12+[5]окт!O12</f>
        <v>0</v>
      </c>
      <c r="P12" s="361">
        <f>'[5]9 мес (20)'!P12+[5]окт!P12</f>
        <v>1</v>
      </c>
      <c r="Q12" s="361">
        <f>'[5]9 мес (20)'!Q12+[5]окт!Q12</f>
        <v>0</v>
      </c>
      <c r="R12" s="361">
        <f>'[5]9 мес (20)'!R12+[5]окт!R12</f>
        <v>4</v>
      </c>
      <c r="S12" s="361">
        <f>'[5]9 мес (20)'!S12+[5]окт!S12</f>
        <v>1</v>
      </c>
      <c r="T12" s="361">
        <f>'[5]9 мес (20)'!T12+[5]окт!T12</f>
        <v>1</v>
      </c>
      <c r="U12" s="361">
        <f>'[5]9 мес (20)'!U12+[5]окт!U12</f>
        <v>28</v>
      </c>
      <c r="V12" s="361">
        <f>'[5]9 мес (20)'!V12+[5]окт!V12</f>
        <v>7</v>
      </c>
      <c r="W12" s="361">
        <f>'[5]9 мес (20)'!W12+[5]окт!W12</f>
        <v>2</v>
      </c>
      <c r="X12" s="361">
        <f>'[5]9 мес (20)'!X12+[5]окт!X12</f>
        <v>0</v>
      </c>
    </row>
    <row r="13" spans="1:24" ht="15.6">
      <c r="A13" s="363">
        <v>8</v>
      </c>
      <c r="B13" s="358" t="s">
        <v>44</v>
      </c>
      <c r="C13" s="359">
        <v>14612.5</v>
      </c>
      <c r="D13" s="360">
        <f t="shared" si="0"/>
        <v>120</v>
      </c>
      <c r="E13" s="361">
        <f>'[5]9 мес (20)'!E13+[5]окт!E13</f>
        <v>1</v>
      </c>
      <c r="F13" s="361">
        <f>'[5]9 мес (20)'!F13+[5]окт!F13</f>
        <v>11</v>
      </c>
      <c r="G13" s="361">
        <f>'[5]9 мес (20)'!G13+[5]окт!G13</f>
        <v>0</v>
      </c>
      <c r="H13" s="361">
        <f>'[5]9 мес (20)'!H13+[5]окт!H13</f>
        <v>2</v>
      </c>
      <c r="I13" s="361">
        <f>'[5]9 мес (20)'!I13+[5]окт!I13</f>
        <v>0</v>
      </c>
      <c r="J13" s="361">
        <f>'[5]9 мес (20)'!J13+[5]окт!J13</f>
        <v>2</v>
      </c>
      <c r="K13" s="361">
        <f>'[5]9 мес (20)'!K13+[5]окт!K13</f>
        <v>47</v>
      </c>
      <c r="L13" s="361">
        <f>'[5]9 мес (20)'!L13+[5]окт!L13</f>
        <v>2</v>
      </c>
      <c r="M13" s="361">
        <f>'[5]9 мес (20)'!M13+[5]окт!M13</f>
        <v>3</v>
      </c>
      <c r="N13" s="361">
        <f>'[5]9 мес (20)'!N13+[5]окт!N13</f>
        <v>0</v>
      </c>
      <c r="O13" s="361">
        <f>'[5]9 мес (20)'!O13+[5]окт!O13</f>
        <v>1</v>
      </c>
      <c r="P13" s="361">
        <f>'[5]9 мес (20)'!P13+[5]окт!P13</f>
        <v>4</v>
      </c>
      <c r="Q13" s="361">
        <f>'[5]9 мес (20)'!Q13+[5]окт!Q13</f>
        <v>0</v>
      </c>
      <c r="R13" s="361">
        <f>'[5]9 мес (20)'!R13+[5]окт!R13</f>
        <v>0</v>
      </c>
      <c r="S13" s="361">
        <f>'[5]9 мес (20)'!S13+[5]окт!S13</f>
        <v>0</v>
      </c>
      <c r="T13" s="361">
        <f>'[5]9 мес (20)'!T13+[5]окт!T13</f>
        <v>24</v>
      </c>
      <c r="U13" s="361">
        <f>'[5]9 мес (20)'!U13+[5]окт!U13</f>
        <v>23</v>
      </c>
      <c r="V13" s="361">
        <f>'[5]9 мес (20)'!V13+[5]окт!V13</f>
        <v>0</v>
      </c>
      <c r="W13" s="361">
        <f>'[5]9 мес (20)'!W13+[5]окт!W13</f>
        <v>0</v>
      </c>
      <c r="X13" s="361">
        <f>'[5]9 мес (20)'!X13+[5]окт!X13</f>
        <v>0</v>
      </c>
    </row>
    <row r="14" spans="1:24" ht="15.6">
      <c r="A14" s="357">
        <v>9</v>
      </c>
      <c r="B14" s="358" t="s">
        <v>45</v>
      </c>
      <c r="C14" s="359">
        <v>16123.5</v>
      </c>
      <c r="D14" s="360">
        <f t="shared" si="0"/>
        <v>162</v>
      </c>
      <c r="E14" s="361">
        <f>'[5]9 мес (20)'!E14+[5]окт!E14</f>
        <v>3</v>
      </c>
      <c r="F14" s="361">
        <f>'[5]9 мес (20)'!F14+[5]окт!F14</f>
        <v>17</v>
      </c>
      <c r="G14" s="361">
        <f>'[5]9 мес (20)'!G14+[5]окт!G14</f>
        <v>0</v>
      </c>
      <c r="H14" s="361">
        <f>'[5]9 мес (20)'!H14+[5]окт!H14</f>
        <v>0</v>
      </c>
      <c r="I14" s="361">
        <f>'[5]9 мес (20)'!I14+[5]окт!I14</f>
        <v>0</v>
      </c>
      <c r="J14" s="361">
        <f>'[5]9 мес (20)'!J14+[5]окт!J14</f>
        <v>6</v>
      </c>
      <c r="K14" s="361">
        <f>'[5]9 мес (20)'!K14+[5]окт!K14</f>
        <v>61</v>
      </c>
      <c r="L14" s="361">
        <f>'[5]9 мес (20)'!L14+[5]окт!L14</f>
        <v>7</v>
      </c>
      <c r="M14" s="361">
        <f>'[5]9 мес (20)'!M14+[5]окт!M14</f>
        <v>6</v>
      </c>
      <c r="N14" s="361">
        <f>'[5]9 мес (20)'!N14+[5]окт!N14</f>
        <v>0</v>
      </c>
      <c r="O14" s="361">
        <f>'[5]9 мес (20)'!O14+[5]окт!O14</f>
        <v>0</v>
      </c>
      <c r="P14" s="361">
        <f>'[5]9 мес (20)'!P14+[5]окт!P14</f>
        <v>1</v>
      </c>
      <c r="Q14" s="361">
        <f>'[5]9 мес (20)'!Q14+[5]окт!Q14</f>
        <v>0</v>
      </c>
      <c r="R14" s="361">
        <f>'[5]9 мес (20)'!R14+[5]окт!R14</f>
        <v>1</v>
      </c>
      <c r="S14" s="361">
        <f>'[5]9 мес (20)'!S14+[5]окт!S14</f>
        <v>0</v>
      </c>
      <c r="T14" s="361">
        <f>'[5]9 мес (20)'!T14+[5]окт!T14</f>
        <v>32</v>
      </c>
      <c r="U14" s="361">
        <f>'[5]9 мес (20)'!U14+[5]окт!U14</f>
        <v>28</v>
      </c>
      <c r="V14" s="361">
        <f>'[5]9 мес (20)'!V14+[5]окт!V14</f>
        <v>0</v>
      </c>
      <c r="W14" s="361">
        <f>'[5]9 мес (20)'!W14+[5]окт!W14</f>
        <v>1</v>
      </c>
      <c r="X14" s="361">
        <f>'[5]9 мес (20)'!X14+[5]окт!X14</f>
        <v>1</v>
      </c>
    </row>
    <row r="15" spans="1:24" ht="15.6">
      <c r="A15" s="357">
        <v>10</v>
      </c>
      <c r="B15" s="364" t="s">
        <v>46</v>
      </c>
      <c r="C15" s="359">
        <v>10755.5</v>
      </c>
      <c r="D15" s="360">
        <f t="shared" si="0"/>
        <v>99</v>
      </c>
      <c r="E15" s="361">
        <f>'[5]9 мес (20)'!E15+[5]окт!E15</f>
        <v>3</v>
      </c>
      <c r="F15" s="361">
        <f>'[5]9 мес (20)'!F15+[5]окт!F15</f>
        <v>16</v>
      </c>
      <c r="G15" s="361">
        <f>'[5]9 мес (20)'!G15+[5]окт!G15</f>
        <v>0</v>
      </c>
      <c r="H15" s="361">
        <f>'[5]9 мес (20)'!H15+[5]окт!H15</f>
        <v>1</v>
      </c>
      <c r="I15" s="361">
        <f>'[5]9 мес (20)'!I15+[5]окт!I15</f>
        <v>0</v>
      </c>
      <c r="J15" s="361">
        <f>'[5]9 мес (20)'!J15+[5]окт!J15</f>
        <v>14</v>
      </c>
      <c r="K15" s="361">
        <f>'[5]9 мес (20)'!K15+[5]окт!K15</f>
        <v>34</v>
      </c>
      <c r="L15" s="361">
        <f>'[5]9 мес (20)'!L15+[5]окт!L15</f>
        <v>2</v>
      </c>
      <c r="M15" s="361">
        <f>'[5]9 мес (20)'!M15+[5]окт!M15</f>
        <v>3</v>
      </c>
      <c r="N15" s="361">
        <f>'[5]9 мес (20)'!N15+[5]окт!N15</f>
        <v>1</v>
      </c>
      <c r="O15" s="361">
        <f>'[5]9 мес (20)'!O15+[5]окт!O15</f>
        <v>0</v>
      </c>
      <c r="P15" s="361">
        <f>'[5]9 мес (20)'!P15+[5]окт!P15</f>
        <v>1</v>
      </c>
      <c r="Q15" s="361">
        <f>'[5]9 мес (20)'!Q15+[5]окт!Q15</f>
        <v>0</v>
      </c>
      <c r="R15" s="361">
        <f>'[5]9 мес (20)'!R15+[5]окт!R15</f>
        <v>0</v>
      </c>
      <c r="S15" s="361">
        <f>'[5]9 мес (20)'!S15+[5]окт!S15</f>
        <v>1</v>
      </c>
      <c r="T15" s="361">
        <f>'[5]9 мес (20)'!T15+[5]окт!T15</f>
        <v>8</v>
      </c>
      <c r="U15" s="361">
        <f>'[5]9 мес (20)'!U15+[5]окт!U15</f>
        <v>13</v>
      </c>
      <c r="V15" s="361">
        <f>'[5]9 мес (20)'!V15+[5]окт!V15</f>
        <v>2</v>
      </c>
      <c r="W15" s="361">
        <f>'[5]9 мес (20)'!W15+[5]окт!W15</f>
        <v>2</v>
      </c>
      <c r="X15" s="361">
        <f>'[5]9 мес (20)'!X15+[5]окт!X15</f>
        <v>1</v>
      </c>
    </row>
    <row r="16" spans="1:24" ht="15.6">
      <c r="A16" s="365" t="s">
        <v>107</v>
      </c>
      <c r="B16" s="366" t="s">
        <v>47</v>
      </c>
      <c r="C16" s="367">
        <v>155786</v>
      </c>
      <c r="D16" s="368">
        <f t="shared" ref="D16:X16" si="1">SUM(D6:D15)</f>
        <v>1454</v>
      </c>
      <c r="E16" s="369">
        <f t="shared" si="1"/>
        <v>15</v>
      </c>
      <c r="F16" s="369">
        <f t="shared" si="1"/>
        <v>172</v>
      </c>
      <c r="G16" s="369">
        <f t="shared" si="1"/>
        <v>1</v>
      </c>
      <c r="H16" s="369">
        <f t="shared" si="1"/>
        <v>21</v>
      </c>
      <c r="I16" s="369">
        <f t="shared" si="1"/>
        <v>1</v>
      </c>
      <c r="J16" s="369">
        <f t="shared" si="1"/>
        <v>74</v>
      </c>
      <c r="K16" s="369">
        <f t="shared" si="1"/>
        <v>566</v>
      </c>
      <c r="L16" s="369">
        <f t="shared" si="1"/>
        <v>60</v>
      </c>
      <c r="M16" s="369">
        <f t="shared" si="1"/>
        <v>74</v>
      </c>
      <c r="N16" s="369">
        <f t="shared" si="1"/>
        <v>3</v>
      </c>
      <c r="O16" s="369">
        <f t="shared" si="1"/>
        <v>3</v>
      </c>
      <c r="P16" s="369">
        <f t="shared" si="1"/>
        <v>41</v>
      </c>
      <c r="Q16" s="369">
        <f t="shared" si="1"/>
        <v>0</v>
      </c>
      <c r="R16" s="369">
        <f t="shared" si="1"/>
        <v>11</v>
      </c>
      <c r="S16" s="369">
        <f t="shared" si="1"/>
        <v>5</v>
      </c>
      <c r="T16" s="369">
        <f t="shared" si="1"/>
        <v>160</v>
      </c>
      <c r="U16" s="369">
        <f t="shared" si="1"/>
        <v>221</v>
      </c>
      <c r="V16" s="369">
        <f t="shared" si="1"/>
        <v>26</v>
      </c>
      <c r="W16" s="369">
        <f t="shared" si="1"/>
        <v>9</v>
      </c>
      <c r="X16" s="369">
        <f t="shared" si="1"/>
        <v>3</v>
      </c>
    </row>
    <row r="17" spans="1:24" ht="15.6">
      <c r="A17" s="357">
        <v>11</v>
      </c>
      <c r="B17" s="370" t="s">
        <v>108</v>
      </c>
      <c r="C17" s="359">
        <v>64623.5</v>
      </c>
      <c r="D17" s="360">
        <f t="shared" si="0"/>
        <v>533</v>
      </c>
      <c r="E17" s="361">
        <f>'[5]9 мес (20)'!E17+[5]окт!E17</f>
        <v>14</v>
      </c>
      <c r="F17" s="361">
        <f>'[5]9 мес (20)'!F17+[5]окт!F17</f>
        <v>109</v>
      </c>
      <c r="G17" s="361">
        <f>'[5]9 мес (20)'!G17+[5]окт!G17</f>
        <v>0</v>
      </c>
      <c r="H17" s="361">
        <f>'[5]9 мес (20)'!H17+[5]окт!H17</f>
        <v>13</v>
      </c>
      <c r="I17" s="361">
        <f>'[5]9 мес (20)'!I17+[5]окт!I17</f>
        <v>0</v>
      </c>
      <c r="J17" s="361">
        <f>'[5]9 мес (20)'!J17+[5]окт!J17</f>
        <v>21</v>
      </c>
      <c r="K17" s="361">
        <f>'[5]9 мес (20)'!K17+[5]окт!K17</f>
        <v>195</v>
      </c>
      <c r="L17" s="361">
        <f>'[5]9 мес (20)'!L17+[5]окт!L17</f>
        <v>22</v>
      </c>
      <c r="M17" s="361">
        <f>'[5]9 мес (20)'!M17+[5]окт!M17</f>
        <v>27</v>
      </c>
      <c r="N17" s="361">
        <f>'[5]9 мес (20)'!N17+[5]окт!N17</f>
        <v>0</v>
      </c>
      <c r="O17" s="361">
        <f>'[5]9 мес (20)'!O17+[5]окт!O17</f>
        <v>0</v>
      </c>
      <c r="P17" s="361">
        <f>'[5]9 мес (20)'!P17+[5]окт!P17</f>
        <v>4</v>
      </c>
      <c r="Q17" s="361">
        <f>'[5]9 мес (20)'!Q17+[5]окт!Q17</f>
        <v>0</v>
      </c>
      <c r="R17" s="361">
        <f>'[5]9 мес (20)'!R17+[5]окт!R17</f>
        <v>0</v>
      </c>
      <c r="S17" s="361">
        <f>'[5]9 мес (20)'!S17+[5]окт!S17</f>
        <v>2</v>
      </c>
      <c r="T17" s="361">
        <f>'[5]9 мес (20)'!T17+[5]окт!T17</f>
        <v>41</v>
      </c>
      <c r="U17" s="361">
        <f>'[5]9 мес (20)'!U17+[5]окт!U17</f>
        <v>71</v>
      </c>
      <c r="V17" s="361">
        <f>'[5]9 мес (20)'!V17+[5]окт!V17</f>
        <v>14</v>
      </c>
      <c r="W17" s="361">
        <f>'[5]9 мес (20)'!W17+[5]окт!W17</f>
        <v>8</v>
      </c>
      <c r="X17" s="361">
        <f>'[5]9 мес (20)'!X17+[5]окт!X17</f>
        <v>5</v>
      </c>
    </row>
    <row r="18" spans="1:24" ht="30.6" customHeight="1">
      <c r="A18" s="371" t="s">
        <v>135</v>
      </c>
      <c r="B18" s="372"/>
      <c r="C18" s="373">
        <v>220409.5</v>
      </c>
      <c r="D18" s="374">
        <f>D16+D17</f>
        <v>1987</v>
      </c>
      <c r="E18" s="374">
        <f>E16+E17</f>
        <v>29</v>
      </c>
      <c r="F18" s="374">
        <f t="shared" ref="F18:X18" si="2">F16+F17</f>
        <v>281</v>
      </c>
      <c r="G18" s="374">
        <f t="shared" si="2"/>
        <v>1</v>
      </c>
      <c r="H18" s="374">
        <f t="shared" si="2"/>
        <v>34</v>
      </c>
      <c r="I18" s="374">
        <f t="shared" si="2"/>
        <v>1</v>
      </c>
      <c r="J18" s="374">
        <f t="shared" si="2"/>
        <v>95</v>
      </c>
      <c r="K18" s="374">
        <f t="shared" si="2"/>
        <v>761</v>
      </c>
      <c r="L18" s="374">
        <f t="shared" si="2"/>
        <v>82</v>
      </c>
      <c r="M18" s="374">
        <f t="shared" si="2"/>
        <v>101</v>
      </c>
      <c r="N18" s="374">
        <f t="shared" si="2"/>
        <v>3</v>
      </c>
      <c r="O18" s="374">
        <f t="shared" si="2"/>
        <v>3</v>
      </c>
      <c r="P18" s="374">
        <f t="shared" si="2"/>
        <v>45</v>
      </c>
      <c r="Q18" s="374">
        <f t="shared" si="2"/>
        <v>0</v>
      </c>
      <c r="R18" s="374">
        <f t="shared" si="2"/>
        <v>11</v>
      </c>
      <c r="S18" s="374">
        <f t="shared" si="2"/>
        <v>7</v>
      </c>
      <c r="T18" s="374">
        <f t="shared" si="2"/>
        <v>201</v>
      </c>
      <c r="U18" s="374">
        <f t="shared" si="2"/>
        <v>292</v>
      </c>
      <c r="V18" s="374">
        <f t="shared" si="2"/>
        <v>40</v>
      </c>
      <c r="W18" s="374">
        <f t="shared" si="2"/>
        <v>17</v>
      </c>
      <c r="X18" s="374">
        <f t="shared" si="2"/>
        <v>8</v>
      </c>
    </row>
    <row r="19" spans="1:24" ht="16.2" thickBot="1">
      <c r="A19" s="375" t="s">
        <v>110</v>
      </c>
      <c r="B19" s="375"/>
      <c r="C19" s="375"/>
      <c r="D19" s="376">
        <v>1</v>
      </c>
      <c r="E19" s="377">
        <f>SUM(E18/$D$18)*1</f>
        <v>1.4594866633115249E-2</v>
      </c>
      <c r="F19" s="377">
        <f>SUM(F18/$D$18)*1</f>
        <v>0.14141922496225465</v>
      </c>
      <c r="G19" s="377">
        <f t="shared" ref="G19:V19" si="3">SUM(G18/$D$18)*1</f>
        <v>5.0327126321087065E-4</v>
      </c>
      <c r="H19" s="377">
        <f t="shared" si="3"/>
        <v>1.7111222949169603E-2</v>
      </c>
      <c r="I19" s="377">
        <f t="shared" si="3"/>
        <v>5.0327126321087065E-4</v>
      </c>
      <c r="J19" s="377">
        <f t="shared" si="3"/>
        <v>4.7810770005032713E-2</v>
      </c>
      <c r="K19" s="377">
        <f t="shared" si="3"/>
        <v>0.38298943130347257</v>
      </c>
      <c r="L19" s="377">
        <f t="shared" si="3"/>
        <v>4.1268243583291397E-2</v>
      </c>
      <c r="M19" s="377">
        <f t="shared" si="3"/>
        <v>5.0830397584297936E-2</v>
      </c>
      <c r="N19" s="377">
        <f t="shared" si="3"/>
        <v>1.5098137896326119E-3</v>
      </c>
      <c r="O19" s="377">
        <f t="shared" si="3"/>
        <v>1.5098137896326119E-3</v>
      </c>
      <c r="P19" s="377">
        <f t="shared" si="3"/>
        <v>2.264720684448918E-2</v>
      </c>
      <c r="Q19" s="377">
        <f t="shared" si="3"/>
        <v>0</v>
      </c>
      <c r="R19" s="377">
        <f t="shared" si="3"/>
        <v>5.5359838953195776E-3</v>
      </c>
      <c r="S19" s="377">
        <f t="shared" si="3"/>
        <v>3.5228988424760945E-3</v>
      </c>
      <c r="T19" s="377">
        <f t="shared" si="3"/>
        <v>0.101157523905385</v>
      </c>
      <c r="U19" s="377">
        <f t="shared" si="3"/>
        <v>0.14695520885757424</v>
      </c>
      <c r="V19" s="377">
        <f t="shared" si="3"/>
        <v>2.0130850528434826E-2</v>
      </c>
      <c r="W19" s="378">
        <f>W18/$D18</f>
        <v>8.5556114745848014E-3</v>
      </c>
      <c r="X19" s="379"/>
    </row>
    <row r="20" spans="1:24" ht="38.4" customHeight="1" thickBot="1">
      <c r="A20" s="380" t="s">
        <v>136</v>
      </c>
      <c r="B20" s="381"/>
      <c r="C20" s="382"/>
      <c r="D20" s="383">
        <f>D18*100000/$C18*1.2</f>
        <v>1081.8045501668485</v>
      </c>
      <c r="E20" s="383">
        <f t="shared" ref="E20:X20" si="4">E18*100000/$C18*1.2</f>
        <v>15.78879313278239</v>
      </c>
      <c r="F20" s="383">
        <f t="shared" si="4"/>
        <v>152.98796104523626</v>
      </c>
      <c r="G20" s="383">
        <f t="shared" si="4"/>
        <v>0.54444114250973752</v>
      </c>
      <c r="H20" s="383">
        <f t="shared" si="4"/>
        <v>18.510998845331077</v>
      </c>
      <c r="I20" s="383">
        <f t="shared" si="4"/>
        <v>0.54444114250973752</v>
      </c>
      <c r="J20" s="383">
        <f t="shared" si="4"/>
        <v>51.721908538425069</v>
      </c>
      <c r="K20" s="383">
        <f t="shared" si="4"/>
        <v>414.31970944991025</v>
      </c>
      <c r="L20" s="383">
        <f t="shared" si="4"/>
        <v>44.644173685798485</v>
      </c>
      <c r="M20" s="383">
        <f t="shared" si="4"/>
        <v>54.988555393483495</v>
      </c>
      <c r="N20" s="383">
        <f t="shared" si="4"/>
        <v>1.6333234275292126</v>
      </c>
      <c r="O20" s="383">
        <f t="shared" si="4"/>
        <v>1.6333234275292126</v>
      </c>
      <c r="P20" s="383">
        <f t="shared" si="4"/>
        <v>24.499851412938192</v>
      </c>
      <c r="Q20" s="383">
        <f t="shared" si="4"/>
        <v>0</v>
      </c>
      <c r="R20" s="384" t="e">
        <f>'[5]10 мес-20'!R20/AC20*120000</f>
        <v>#DIV/0!</v>
      </c>
      <c r="S20" s="383">
        <f t="shared" si="4"/>
        <v>3.8110879975681629</v>
      </c>
      <c r="T20" s="383">
        <f t="shared" si="4"/>
        <v>109.43266964445725</v>
      </c>
      <c r="U20" s="385">
        <f t="shared" si="4"/>
        <v>158.97681361284336</v>
      </c>
      <c r="V20" s="385">
        <f t="shared" si="4"/>
        <v>21.777645700389503</v>
      </c>
      <c r="W20" s="385">
        <f t="shared" si="4"/>
        <v>9.2554994226655385</v>
      </c>
      <c r="X20" s="385">
        <f t="shared" si="4"/>
        <v>4.3555291400779002</v>
      </c>
    </row>
    <row r="21" spans="1:24" ht="15.6">
      <c r="A21" s="386" t="s">
        <v>137</v>
      </c>
      <c r="B21" s="387"/>
      <c r="C21" s="388"/>
      <c r="D21" s="389">
        <v>1034.5</v>
      </c>
      <c r="E21" s="389">
        <v>14.8</v>
      </c>
      <c r="F21" s="389">
        <v>182.5</v>
      </c>
      <c r="G21" s="389">
        <v>0.5</v>
      </c>
      <c r="H21" s="389">
        <v>13.7</v>
      </c>
      <c r="I21" s="389"/>
      <c r="J21" s="389">
        <v>29</v>
      </c>
      <c r="K21" s="389">
        <v>423.6</v>
      </c>
      <c r="L21" s="389">
        <v>42.2</v>
      </c>
      <c r="M21" s="389">
        <v>52.1</v>
      </c>
      <c r="N21" s="389">
        <v>0.5</v>
      </c>
      <c r="O21" s="389">
        <v>3.3</v>
      </c>
      <c r="P21" s="389">
        <v>31.2</v>
      </c>
      <c r="Q21" s="389"/>
      <c r="R21" s="389">
        <v>513.4</v>
      </c>
      <c r="S21" s="389">
        <v>4.4000000000000004</v>
      </c>
      <c r="T21" s="390">
        <v>95.3</v>
      </c>
      <c r="U21" s="391">
        <v>134.19999999999999</v>
      </c>
      <c r="V21" s="391"/>
      <c r="W21" s="391">
        <v>6</v>
      </c>
      <c r="X21" s="391"/>
    </row>
    <row r="22" spans="1:24" ht="20.399999999999999">
      <c r="A22" s="392" t="s">
        <v>138</v>
      </c>
      <c r="B22" s="393"/>
      <c r="C22" s="393"/>
      <c r="D22" s="394">
        <f>D20/D21-100%</f>
        <v>4.5726969711791687E-2</v>
      </c>
      <c r="E22" s="394">
        <f t="shared" ref="E22:W22" si="5">E20/E21-100%</f>
        <v>6.6810346809620835E-2</v>
      </c>
      <c r="F22" s="394">
        <f t="shared" si="5"/>
        <v>-0.16170980249185607</v>
      </c>
      <c r="G22" s="394">
        <f t="shared" si="5"/>
        <v>8.8882285019475038E-2</v>
      </c>
      <c r="H22" s="394">
        <f t="shared" si="5"/>
        <v>0.35116779892927585</v>
      </c>
      <c r="I22" s="394"/>
      <c r="J22" s="394">
        <f t="shared" si="5"/>
        <v>0.78351408753189888</v>
      </c>
      <c r="K22" s="394">
        <f t="shared" si="5"/>
        <v>-2.1908145774527266E-2</v>
      </c>
      <c r="L22" s="394">
        <f t="shared" si="5"/>
        <v>5.7918807720343191E-2</v>
      </c>
      <c r="M22" s="394">
        <f t="shared" si="5"/>
        <v>5.5442521947859813E-2</v>
      </c>
      <c r="N22" s="395" t="s">
        <v>139</v>
      </c>
      <c r="O22" s="394">
        <f t="shared" si="5"/>
        <v>-0.50505350680932948</v>
      </c>
      <c r="P22" s="394">
        <f>P20/P21-100%</f>
        <v>-0.2147483521494169</v>
      </c>
      <c r="Q22" s="394"/>
      <c r="R22" s="394" t="e">
        <f t="shared" ref="R22:S22" si="6">R20/R21-100%</f>
        <v>#DIV/0!</v>
      </c>
      <c r="S22" s="394">
        <f t="shared" si="6"/>
        <v>-0.13384363691632672</v>
      </c>
      <c r="T22" s="396">
        <f t="shared" si="5"/>
        <v>0.14829663845180741</v>
      </c>
      <c r="U22" s="396">
        <f t="shared" si="5"/>
        <v>0.18462603288258839</v>
      </c>
      <c r="V22" s="396"/>
      <c r="W22" s="396">
        <f t="shared" si="5"/>
        <v>0.54258323711092316</v>
      </c>
      <c r="X22" s="396"/>
    </row>
    <row r="23" spans="1:24" ht="13.8" thickBot="1">
      <c r="A23" s="397" t="s">
        <v>140</v>
      </c>
      <c r="B23" s="398"/>
      <c r="C23" s="399"/>
      <c r="D23" s="400">
        <v>1888</v>
      </c>
      <c r="E23" s="400">
        <v>27</v>
      </c>
      <c r="F23" s="400">
        <v>333</v>
      </c>
      <c r="G23" s="400">
        <v>1</v>
      </c>
      <c r="H23" s="400">
        <v>25</v>
      </c>
      <c r="I23" s="400">
        <v>0</v>
      </c>
      <c r="J23" s="400">
        <v>53</v>
      </c>
      <c r="K23" s="400">
        <v>773</v>
      </c>
      <c r="L23" s="400">
        <v>76</v>
      </c>
      <c r="M23" s="400">
        <v>95</v>
      </c>
      <c r="N23" s="400">
        <v>1</v>
      </c>
      <c r="O23" s="400">
        <v>6</v>
      </c>
      <c r="P23" s="400">
        <v>57</v>
      </c>
      <c r="Q23" s="400"/>
      <c r="R23" s="400">
        <v>13</v>
      </c>
      <c r="S23" s="400">
        <v>8</v>
      </c>
      <c r="T23" s="400">
        <v>174</v>
      </c>
      <c r="U23" s="401">
        <v>254</v>
      </c>
      <c r="V23" s="401"/>
      <c r="W23" s="401">
        <v>11</v>
      </c>
      <c r="X23" s="402"/>
    </row>
    <row r="24" spans="1:24" ht="15.6">
      <c r="A24" s="403" t="s">
        <v>141</v>
      </c>
      <c r="B24" s="387"/>
      <c r="C24" s="388"/>
      <c r="D24" s="404">
        <v>1003.4711545501135</v>
      </c>
      <c r="E24" s="404">
        <v>14.288198257559118</v>
      </c>
      <c r="F24" s="404">
        <v>148.37744344388315</v>
      </c>
      <c r="G24" s="404">
        <v>1.0990921736583938</v>
      </c>
      <c r="H24" s="404">
        <v>18.684566952192693</v>
      </c>
      <c r="I24" s="404">
        <v>0</v>
      </c>
      <c r="J24" s="404">
        <v>44.513233033164944</v>
      </c>
      <c r="K24" s="404">
        <v>415.4568416428728</v>
      </c>
      <c r="L24" s="404">
        <v>40.666410425360567</v>
      </c>
      <c r="M24" s="404">
        <v>53.305970422432097</v>
      </c>
      <c r="N24" s="404">
        <v>1.0990921736583938</v>
      </c>
      <c r="O24" s="404">
        <v>3.8468226078043783</v>
      </c>
      <c r="P24" s="404">
        <v>17.585474778534302</v>
      </c>
      <c r="Q24" s="404">
        <v>84.7</v>
      </c>
      <c r="R24" s="404">
        <f>22*100000/2836</f>
        <v>775.74047954866012</v>
      </c>
      <c r="S24" s="404">
        <v>1.6486382604875907</v>
      </c>
      <c r="T24" s="405">
        <v>89.026466066329888</v>
      </c>
      <c r="U24" s="405">
        <v>140.13425214144522</v>
      </c>
      <c r="V24" s="406"/>
      <c r="W24" s="407"/>
      <c r="X24" s="336"/>
    </row>
    <row r="25" spans="1:24" ht="15.6">
      <c r="A25" s="408" t="s">
        <v>142</v>
      </c>
      <c r="B25" s="408"/>
      <c r="C25" s="408"/>
      <c r="D25" s="409">
        <v>969.3</v>
      </c>
      <c r="E25" s="409">
        <v>16</v>
      </c>
      <c r="F25" s="409">
        <v>143</v>
      </c>
      <c r="G25" s="409"/>
      <c r="H25" s="409">
        <v>15.8</v>
      </c>
      <c r="I25" s="409">
        <v>1.1000000000000001</v>
      </c>
      <c r="J25" s="409">
        <v>29.3</v>
      </c>
      <c r="K25" s="409">
        <v>401.3</v>
      </c>
      <c r="L25" s="409">
        <v>52.4</v>
      </c>
      <c r="M25" s="409">
        <v>44.3</v>
      </c>
      <c r="N25" s="409">
        <v>0.6</v>
      </c>
      <c r="O25" s="409">
        <v>3.3</v>
      </c>
      <c r="P25" s="409">
        <v>13.2</v>
      </c>
      <c r="Q25" s="409">
        <v>41.6</v>
      </c>
      <c r="R25" s="409">
        <v>498.7</v>
      </c>
      <c r="S25" s="409">
        <v>5</v>
      </c>
      <c r="T25" s="409">
        <v>107.6</v>
      </c>
      <c r="U25" s="409">
        <v>129.69999999999999</v>
      </c>
      <c r="V25" s="406"/>
      <c r="W25" s="407"/>
      <c r="X25" s="336"/>
    </row>
    <row r="26" spans="1:24" ht="15.6">
      <c r="A26" s="336"/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406"/>
      <c r="W26" s="407"/>
      <c r="X26" s="336"/>
    </row>
  </sheetData>
  <mergeCells count="15">
    <mergeCell ref="A24:C24"/>
    <mergeCell ref="A25:C25"/>
    <mergeCell ref="A18:B18"/>
    <mergeCell ref="A19:C19"/>
    <mergeCell ref="A20:C20"/>
    <mergeCell ref="A21:C21"/>
    <mergeCell ref="A22:C22"/>
    <mergeCell ref="A23:C23"/>
    <mergeCell ref="A1:X1"/>
    <mergeCell ref="A2:S2"/>
    <mergeCell ref="A3:N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showZeros="0" topLeftCell="A10" workbookViewId="0">
      <selection activeCell="J6" sqref="J6"/>
    </sheetView>
  </sheetViews>
  <sheetFormatPr defaultRowHeight="13.2"/>
  <cols>
    <col min="1" max="1" width="5.33203125" customWidth="1"/>
    <col min="2" max="2" width="19" customWidth="1"/>
  </cols>
  <sheetData>
    <row r="1" spans="1:24" ht="27.6">
      <c r="A1" s="410" t="s">
        <v>143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spans="1:24" ht="20.399999999999999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</row>
    <row r="3" spans="1:24" ht="21" thickBot="1">
      <c r="A3" s="412" t="s">
        <v>126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24" ht="116.4" customHeight="1" thickBot="1">
      <c r="A4" s="187" t="s">
        <v>67</v>
      </c>
      <c r="B4" s="188" t="s">
        <v>68</v>
      </c>
      <c r="C4" s="413" t="s">
        <v>145</v>
      </c>
      <c r="D4" s="190" t="s">
        <v>70</v>
      </c>
      <c r="E4" s="191" t="s">
        <v>71</v>
      </c>
      <c r="F4" s="191" t="s">
        <v>72</v>
      </c>
      <c r="G4" s="191" t="s">
        <v>73</v>
      </c>
      <c r="H4" s="191" t="s">
        <v>74</v>
      </c>
      <c r="I4" s="414" t="s">
        <v>75</v>
      </c>
      <c r="J4" s="191" t="s">
        <v>76</v>
      </c>
      <c r="K4" s="191" t="s">
        <v>77</v>
      </c>
      <c r="L4" s="191" t="s">
        <v>78</v>
      </c>
      <c r="M4" s="191" t="s">
        <v>79</v>
      </c>
      <c r="N4" s="191" t="s">
        <v>80</v>
      </c>
      <c r="O4" s="191" t="s">
        <v>81</v>
      </c>
      <c r="P4" s="191" t="s">
        <v>82</v>
      </c>
      <c r="Q4" s="414" t="s">
        <v>146</v>
      </c>
      <c r="R4" s="191" t="s">
        <v>129</v>
      </c>
      <c r="S4" s="191" t="s">
        <v>130</v>
      </c>
      <c r="T4" s="192" t="s">
        <v>84</v>
      </c>
      <c r="U4" s="415" t="s">
        <v>85</v>
      </c>
      <c r="V4" s="348" t="s">
        <v>131</v>
      </c>
      <c r="W4" s="349" t="s">
        <v>87</v>
      </c>
      <c r="X4" s="348" t="s">
        <v>88</v>
      </c>
    </row>
    <row r="5" spans="1:24" ht="26.4">
      <c r="A5" s="187"/>
      <c r="B5" s="188"/>
      <c r="C5" s="187"/>
      <c r="D5" s="190"/>
      <c r="E5" s="196" t="s">
        <v>89</v>
      </c>
      <c r="F5" s="196" t="s">
        <v>90</v>
      </c>
      <c r="G5" s="196" t="s">
        <v>91</v>
      </c>
      <c r="H5" s="196" t="s">
        <v>92</v>
      </c>
      <c r="I5" s="196" t="s">
        <v>93</v>
      </c>
      <c r="J5" s="196" t="s">
        <v>94</v>
      </c>
      <c r="K5" s="197" t="s">
        <v>95</v>
      </c>
      <c r="L5" s="196" t="s">
        <v>96</v>
      </c>
      <c r="M5" s="196" t="s">
        <v>97</v>
      </c>
      <c r="N5" s="196" t="s">
        <v>98</v>
      </c>
      <c r="O5" s="196" t="s">
        <v>99</v>
      </c>
      <c r="P5" s="196" t="s">
        <v>100</v>
      </c>
      <c r="Q5" s="196" t="s">
        <v>132</v>
      </c>
      <c r="R5" s="196" t="s">
        <v>133</v>
      </c>
      <c r="S5" s="196" t="s">
        <v>101</v>
      </c>
      <c r="T5" s="199" t="s">
        <v>102</v>
      </c>
      <c r="U5" s="416" t="s">
        <v>103</v>
      </c>
      <c r="V5" s="355" t="s">
        <v>104</v>
      </c>
      <c r="W5" s="356" t="s">
        <v>105</v>
      </c>
      <c r="X5" s="355" t="s">
        <v>134</v>
      </c>
    </row>
    <row r="6" spans="1:24" ht="15.6">
      <c r="A6" s="417">
        <v>1</v>
      </c>
      <c r="B6" s="418" t="s">
        <v>37</v>
      </c>
      <c r="C6" s="359">
        <v>34560.5</v>
      </c>
      <c r="D6" s="274">
        <f>'[5]10 мес-20'!D6/'[5]10 мес-20'!$C6*120000</f>
        <v>986.09684466370572</v>
      </c>
      <c r="E6" s="274">
        <f>'[5]10 мес-20'!E6/'[5]10 мес-20'!$C6*120000</f>
        <v>6.9443439765049702</v>
      </c>
      <c r="F6" s="274">
        <f>'[5]10 мес-20'!F6/'[5]10 мес-20'!$C6*120000</f>
        <v>135.41470754184692</v>
      </c>
      <c r="G6" s="274">
        <f>'[5]10 мес-20'!G6/'[5]10 мес-20'!$C6*120000</f>
        <v>0</v>
      </c>
      <c r="H6" s="274">
        <f>'[5]10 мес-20'!H6/'[5]10 мес-20'!$C6*120000</f>
        <v>13.88868795300994</v>
      </c>
      <c r="I6" s="274">
        <f>'[5]10 мес-20'!I6/'[5]10 мес-20'!$C6*120000</f>
        <v>3.4721719882524851</v>
      </c>
      <c r="J6" s="274">
        <f>'[5]10 мес-20'!J6/'[5]10 мес-20'!$C6*120000</f>
        <v>17.360859941262426</v>
      </c>
      <c r="K6" s="274">
        <f>'[5]10 мес-20'!K6/'[5]10 мес-20'!$C6*120000</f>
        <v>506.9371102848628</v>
      </c>
      <c r="L6" s="274">
        <f>'[5]10 мес-20'!L6/'[5]10 мес-20'!$C6*120000</f>
        <v>45.138235847282303</v>
      </c>
      <c r="M6" s="274">
        <f>'[5]10 мес-20'!M6/'[5]10 мес-20'!$C6*120000</f>
        <v>55.554751812039761</v>
      </c>
      <c r="N6" s="274">
        <f>'[5]10 мес-20'!N6/'[5]10 мес-20'!$C6*120000</f>
        <v>0</v>
      </c>
      <c r="O6" s="274">
        <f>'[5]10 мес-20'!O6/'[5]10 мес-20'!$C6*120000</f>
        <v>3.4721719882524851</v>
      </c>
      <c r="P6" s="274">
        <f>'[5]10 мес-20'!P6/'[5]10 мес-20'!$C6*120000</f>
        <v>17.360859941262426</v>
      </c>
      <c r="Q6" s="274">
        <f>'[5]10 мес-20'!Q6/'[5]10 мес-20'!$C6*120000</f>
        <v>0</v>
      </c>
      <c r="R6" s="274" t="e">
        <f>'[5]10 мес-20'!R6/AC6*120000</f>
        <v>#DIV/0!</v>
      </c>
      <c r="S6" s="274">
        <f>'[5]10 мес-20'!S6/'[5]10 мес-20'!$C6*120000</f>
        <v>10.416515964757453</v>
      </c>
      <c r="T6" s="274">
        <f>'[5]10 мес-20'!T6/'[5]10 мес-20'!$C6*120000</f>
        <v>52.08257982378727</v>
      </c>
      <c r="U6" s="274">
        <f>'[5]10 мес-20'!U6/'[5]10 мес-20'!$C6*120000</f>
        <v>90.276471694564606</v>
      </c>
      <c r="V6" s="274">
        <f>'[5]10 мес-20'!V6/'[5]10 мес-20'!$C6*120000</f>
        <v>20.833031929514906</v>
      </c>
      <c r="W6" s="274">
        <f>'[5]10 мес-20'!W6/'[5]10 мес-20'!$C6*120000</f>
        <v>6.9443439765049702</v>
      </c>
      <c r="X6" s="274">
        <f>'[5]10 мес-20'!X6/'[5]10 мес-20'!$C6*120000</f>
        <v>0</v>
      </c>
    </row>
    <row r="7" spans="1:24" ht="15.6">
      <c r="A7" s="417">
        <v>2</v>
      </c>
      <c r="B7" s="418" t="s">
        <v>38</v>
      </c>
      <c r="C7" s="359">
        <v>8053</v>
      </c>
      <c r="D7" s="274">
        <f>'[5]10 мес-20'!D7/'[5]10 мес-20'!$C7*120000</f>
        <v>1311.3125543275798</v>
      </c>
      <c r="E7" s="274">
        <f>'[5]10 мес-20'!E7/'[5]10 мес-20'!$C7*120000</f>
        <v>0</v>
      </c>
      <c r="F7" s="274">
        <f>'[5]10 мес-20'!F7/'[5]10 мес-20'!$C7*120000</f>
        <v>178.81534831739722</v>
      </c>
      <c r="G7" s="274">
        <f>'[5]10 мес-20'!G7/'[5]10 мес-20'!$C7*120000</f>
        <v>0</v>
      </c>
      <c r="H7" s="274">
        <f>'[5]10 мес-20'!H7/'[5]10 мес-20'!$C7*120000</f>
        <v>0</v>
      </c>
      <c r="I7" s="274">
        <f>'[5]10 мес-20'!I7/'[5]10 мес-20'!$C7*120000</f>
        <v>0</v>
      </c>
      <c r="J7" s="274">
        <f>'[5]10 мес-20'!J7/'[5]10 мес-20'!$C7*120000</f>
        <v>29.802558052899542</v>
      </c>
      <c r="K7" s="274">
        <f>'[5]10 мес-20'!K7/'[5]10 мес-20'!$C7*120000</f>
        <v>700.36011424313915</v>
      </c>
      <c r="L7" s="274">
        <f>'[5]10 мес-20'!L7/'[5]10 мес-20'!$C7*120000</f>
        <v>59.605116105799084</v>
      </c>
      <c r="M7" s="274">
        <f>'[5]10 мес-20'!M7/'[5]10 мес-20'!$C7*120000</f>
        <v>104.3089531851484</v>
      </c>
      <c r="N7" s="274">
        <f>'[5]10 мес-20'!N7/'[5]10 мес-20'!$C7*120000</f>
        <v>0</v>
      </c>
      <c r="O7" s="274">
        <f>'[5]10 мес-20'!O7/'[5]10 мес-20'!$C7*120000</f>
        <v>14.901279026449771</v>
      </c>
      <c r="P7" s="274">
        <f>'[5]10 мес-20'!P7/'[5]10 мес-20'!$C7*120000</f>
        <v>0</v>
      </c>
      <c r="Q7" s="274">
        <f>'[5]10 мес-20'!Q7/'[5]10 мес-20'!$C7*120000</f>
        <v>0</v>
      </c>
      <c r="R7" s="274" t="e">
        <f>'[5]10 мес-20'!R7/AC7*120000</f>
        <v>#DIV/0!</v>
      </c>
      <c r="S7" s="274">
        <f>'[5]10 мес-20'!S7/'[5]10 мес-20'!$C7*120000</f>
        <v>0</v>
      </c>
      <c r="T7" s="274">
        <f>'[5]10 мес-20'!T7/'[5]10 мес-20'!$C7*120000</f>
        <v>14.901279026449771</v>
      </c>
      <c r="U7" s="274">
        <f>'[5]10 мес-20'!U7/'[5]10 мес-20'!$C7*120000</f>
        <v>178.81534831739722</v>
      </c>
      <c r="V7" s="274">
        <f>'[5]10 мес-20'!V7/'[5]10 мес-20'!$C7*120000</f>
        <v>0</v>
      </c>
      <c r="W7" s="274">
        <f>'[5]10 мес-20'!W7/'[5]10 мес-20'!$C7*120000</f>
        <v>0</v>
      </c>
      <c r="X7" s="274">
        <f>'[5]10 мес-20'!X7/'[5]10 мес-20'!$C7*120000</f>
        <v>0</v>
      </c>
    </row>
    <row r="8" spans="1:24" ht="15.6">
      <c r="A8" s="417">
        <v>3</v>
      </c>
      <c r="B8" s="418" t="s">
        <v>39</v>
      </c>
      <c r="C8" s="359">
        <v>12382.5</v>
      </c>
      <c r="D8" s="274">
        <f>'[5]10 мес-20'!D8/'[5]10 мес-20'!$C8*120000</f>
        <v>1540.8843125378557</v>
      </c>
      <c r="E8" s="274">
        <f>'[5]10 мес-20'!E8/'[5]10 мес-20'!$C8*120000</f>
        <v>9.691096305269534</v>
      </c>
      <c r="F8" s="274">
        <f>'[5]10 мес-20'!F8/'[5]10 мес-20'!$C8*120000</f>
        <v>145.36644457904299</v>
      </c>
      <c r="G8" s="274">
        <f>'[5]10 мес-20'!G8/'[5]10 мес-20'!$C8*120000</f>
        <v>9.691096305269534</v>
      </c>
      <c r="H8" s="274">
        <f>'[5]10 мес-20'!H8/'[5]10 мес-20'!$C8*120000</f>
        <v>77.528770442156272</v>
      </c>
      <c r="I8" s="274">
        <f>'[5]10 мес-20'!I8/'[5]10 мес-20'!$C8*120000</f>
        <v>0</v>
      </c>
      <c r="J8" s="274">
        <f>'[5]10 мес-20'!J8/'[5]10 мес-20'!$C8*120000</f>
        <v>145.36644457904299</v>
      </c>
      <c r="K8" s="274">
        <f>'[5]10 мес-20'!K8/'[5]10 мес-20'!$C8*120000</f>
        <v>445.79043004239855</v>
      </c>
      <c r="L8" s="274">
        <f>'[5]10 мес-20'!L8/'[5]10 мес-20'!$C8*120000</f>
        <v>67.837674136886747</v>
      </c>
      <c r="M8" s="274">
        <f>'[5]10 мес-20'!M8/'[5]10 мес-20'!$C8*120000</f>
        <v>155.05754088431254</v>
      </c>
      <c r="N8" s="274">
        <f>'[5]10 мес-20'!N8/'[5]10 мес-20'!$C8*120000</f>
        <v>9.691096305269534</v>
      </c>
      <c r="O8" s="274">
        <f>'[5]10 мес-20'!O8/'[5]10 мес-20'!$C8*120000</f>
        <v>0</v>
      </c>
      <c r="P8" s="274">
        <f>'[5]10 мес-20'!P8/'[5]10 мес-20'!$C8*120000</f>
        <v>58.146577831617201</v>
      </c>
      <c r="Q8" s="274">
        <f>'[5]10 мес-20'!Q8/'[5]10 мес-20'!$C8*120000</f>
        <v>0</v>
      </c>
      <c r="R8" s="274" t="e">
        <f>'[5]10 мес-20'!R8/AC8*120000</f>
        <v>#DIV/0!</v>
      </c>
      <c r="S8" s="274">
        <f>'[5]10 мес-20'!S8/'[5]10 мес-20'!$C8*120000</f>
        <v>0</v>
      </c>
      <c r="T8" s="274">
        <f>'[5]10 мес-20'!T8/'[5]10 мес-20'!$C8*120000</f>
        <v>193.82192610539067</v>
      </c>
      <c r="U8" s="274">
        <f>'[5]10 мес-20'!U8/'[5]10 мес-20'!$C8*120000</f>
        <v>213.20411871592975</v>
      </c>
      <c r="V8" s="274">
        <f>'[5]10 мес-20'!V8/'[5]10 мес-20'!$C8*120000</f>
        <v>9.691096305269534</v>
      </c>
      <c r="W8" s="274">
        <f>'[5]10 мес-20'!W8/'[5]10 мес-20'!$C8*120000</f>
        <v>0</v>
      </c>
      <c r="X8" s="274">
        <f>'[5]10 мес-20'!X8/'[5]10 мес-20'!$C8*120000</f>
        <v>9.691096305269534</v>
      </c>
    </row>
    <row r="9" spans="1:24" ht="15.6">
      <c r="A9" s="417">
        <v>4</v>
      </c>
      <c r="B9" s="418" t="s">
        <v>40</v>
      </c>
      <c r="C9" s="359">
        <v>13704.5</v>
      </c>
      <c r="D9" s="274">
        <f>'[5]10 мес-20'!D9/'[5]10 мес-20'!$C9*120000</f>
        <v>1094.5309934692982</v>
      </c>
      <c r="E9" s="274">
        <f>'[5]10 мес-20'!E9/'[5]10 мес-20'!$C9*120000</f>
        <v>8.7562479477543889</v>
      </c>
      <c r="F9" s="274">
        <f>'[5]10 мес-20'!F9/'[5]10 мес-20'!$C9*120000</f>
        <v>148.85621511182458</v>
      </c>
      <c r="G9" s="274">
        <f>'[5]10 мес-20'!G9/'[5]10 мес-20'!$C9*120000</f>
        <v>0</v>
      </c>
      <c r="H9" s="274">
        <f>'[5]10 мес-20'!H9/'[5]10 мес-20'!$C9*120000</f>
        <v>17.512495895508778</v>
      </c>
      <c r="I9" s="274">
        <f>'[5]10 мес-20'!I9/'[5]10 мес-20'!$C9*120000</f>
        <v>0</v>
      </c>
      <c r="J9" s="274">
        <f>'[5]10 мес-20'!J9/'[5]10 мес-20'!$C9*120000</f>
        <v>131.3437192163158</v>
      </c>
      <c r="K9" s="274">
        <f>'[5]10 мес-20'!K9/'[5]10 мес-20'!$C9*120000</f>
        <v>367.76241380568428</v>
      </c>
      <c r="L9" s="274">
        <f>'[5]10 мес-20'!L9/'[5]10 мес-20'!$C9*120000</f>
        <v>43.78123973877193</v>
      </c>
      <c r="M9" s="274">
        <f>'[5]10 мес-20'!M9/'[5]10 мес-20'!$C9*120000</f>
        <v>26.268743843263159</v>
      </c>
      <c r="N9" s="274">
        <f>'[5]10 мес-20'!N9/'[5]10 мес-20'!$C9*120000</f>
        <v>8.7562479477543889</v>
      </c>
      <c r="O9" s="274">
        <f>'[5]10 мес-20'!O9/'[5]10 мес-20'!$C9*120000</f>
        <v>0</v>
      </c>
      <c r="P9" s="274">
        <f>'[5]10 мес-20'!P9/'[5]10 мес-20'!$C9*120000</f>
        <v>52.537487686526319</v>
      </c>
      <c r="Q9" s="274">
        <f>'[5]10 мес-20'!Q9/'[5]10 мес-20'!$C9*120000</f>
        <v>0</v>
      </c>
      <c r="R9" s="274" t="e">
        <f>'[5]10 мес-20'!R9/AC9*120000</f>
        <v>#DIV/0!</v>
      </c>
      <c r="S9" s="274">
        <f>'[5]10 мес-20'!S9/'[5]10 мес-20'!$C9*120000</f>
        <v>0</v>
      </c>
      <c r="T9" s="274">
        <f>'[5]10 мес-20'!T9/'[5]10 мес-20'!$C9*120000</f>
        <v>78.806231529789486</v>
      </c>
      <c r="U9" s="274">
        <f>'[5]10 мес-20'!U9/'[5]10 мес-20'!$C9*120000</f>
        <v>175.12495895508772</v>
      </c>
      <c r="V9" s="274">
        <f>'[5]10 мес-20'!V9/'[5]10 мес-20'!$C9*120000</f>
        <v>26.268743843263159</v>
      </c>
      <c r="W9" s="274">
        <f>'[5]10 мес-20'!W9/'[5]10 мес-20'!$C9*120000</f>
        <v>0</v>
      </c>
      <c r="X9" s="274">
        <f>'[5]10 мес-20'!X9/'[5]10 мес-20'!$C9*120000</f>
        <v>0</v>
      </c>
    </row>
    <row r="10" spans="1:24" ht="15.6">
      <c r="A10" s="419">
        <v>5</v>
      </c>
      <c r="B10" s="418" t="s">
        <v>41</v>
      </c>
      <c r="C10" s="359">
        <v>14121</v>
      </c>
      <c r="D10" s="274">
        <f>'[5]10 мес-20'!D10/'[5]10 мес-20'!$C10*120000</f>
        <v>1546.6326747397493</v>
      </c>
      <c r="E10" s="274">
        <f>'[5]10 мес-20'!E10/'[5]10 мес-20'!$C10*120000</f>
        <v>16.995963458678567</v>
      </c>
      <c r="F10" s="274">
        <f>'[5]10 мес-20'!F10/'[5]10 мес-20'!$C10*120000</f>
        <v>127.46972594008922</v>
      </c>
      <c r="G10" s="274">
        <f>'[5]10 мес-20'!G10/'[5]10 мес-20'!$C10*120000</f>
        <v>0</v>
      </c>
      <c r="H10" s="274">
        <f>'[5]10 мес-20'!H10/'[5]10 мес-20'!$C10*120000</f>
        <v>8.4979817293392834</v>
      </c>
      <c r="I10" s="274">
        <f>'[5]10 мес-20'!I10/'[5]10 мес-20'!$C10*120000</f>
        <v>0</v>
      </c>
      <c r="J10" s="274">
        <f>'[5]10 мес-20'!J10/'[5]10 мес-20'!$C10*120000</f>
        <v>101.97578075207137</v>
      </c>
      <c r="K10" s="274">
        <f>'[5]10 мес-20'!K10/'[5]10 мес-20'!$C10*120000</f>
        <v>348.41725090291055</v>
      </c>
      <c r="L10" s="274">
        <f>'[5]10 мес-20'!L10/'[5]10 мес-20'!$C10*120000</f>
        <v>84.979817293392827</v>
      </c>
      <c r="M10" s="274">
        <f>'[5]10 мес-20'!M10/'[5]10 мес-20'!$C10*120000</f>
        <v>67.983853834714267</v>
      </c>
      <c r="N10" s="274">
        <f>'[5]10 мес-20'!N10/'[5]10 мес-20'!$C10*120000</f>
        <v>0</v>
      </c>
      <c r="O10" s="274">
        <f>'[5]10 мес-20'!O10/'[5]10 мес-20'!$C10*120000</f>
        <v>0</v>
      </c>
      <c r="P10" s="274">
        <f>'[5]10 мес-20'!P10/'[5]10 мес-20'!$C10*120000</f>
        <v>135.96770766942853</v>
      </c>
      <c r="Q10" s="274">
        <f>'[5]10 мес-20'!Q10/'[5]10 мес-20'!$C10*120000</f>
        <v>0</v>
      </c>
      <c r="R10" s="274" t="e">
        <f>'[5]10 мес-20'!R10/AC10*120000</f>
        <v>#DIV/0!</v>
      </c>
      <c r="S10" s="274">
        <f>'[5]10 мес-20'!S10/'[5]10 мес-20'!$C10*120000</f>
        <v>0</v>
      </c>
      <c r="T10" s="274">
        <f>'[5]10 мес-20'!T10/'[5]10 мес-20'!$C10*120000</f>
        <v>339.91926917357131</v>
      </c>
      <c r="U10" s="274">
        <f>'[5]10 мес-20'!U10/'[5]10 мес-20'!$C10*120000</f>
        <v>271.93541533885707</v>
      </c>
      <c r="V10" s="274">
        <f>'[5]10 мес-20'!V10/'[5]10 мес-20'!$C10*120000</f>
        <v>42.489908646696414</v>
      </c>
      <c r="W10" s="274">
        <f>'[5]10 мес-20'!W10/'[5]10 мес-20'!$C10*120000</f>
        <v>16.995963458678567</v>
      </c>
      <c r="X10" s="274">
        <f>'[5]10 мес-20'!X10/'[5]10 мес-20'!$C10*120000</f>
        <v>0</v>
      </c>
    </row>
    <row r="11" spans="1:24" ht="15.6">
      <c r="A11" s="417">
        <v>6</v>
      </c>
      <c r="B11" s="418" t="s">
        <v>42</v>
      </c>
      <c r="C11" s="359">
        <v>11790.5</v>
      </c>
      <c r="D11" s="274">
        <f>'[5]10 мес-20'!D11/'[5]10 мес-20'!$C11*120000</f>
        <v>1058.4792841694584</v>
      </c>
      <c r="E11" s="274">
        <f>'[5]10 мес-20'!E11/'[5]10 мес-20'!$C11*120000</f>
        <v>0</v>
      </c>
      <c r="F11" s="274">
        <f>'[5]10 мес-20'!F11/'[5]10 мес-20'!$C11*120000</f>
        <v>152.66528137059498</v>
      </c>
      <c r="G11" s="274">
        <f>'[5]10 мес-20'!G11/'[5]10 мес-20'!$C11*120000</f>
        <v>0</v>
      </c>
      <c r="H11" s="274">
        <f>'[5]10 мес-20'!H11/'[5]10 мес-20'!$C11*120000</f>
        <v>0</v>
      </c>
      <c r="I11" s="274">
        <f>'[5]10 мес-20'!I11/'[5]10 мес-20'!$C11*120000</f>
        <v>0</v>
      </c>
      <c r="J11" s="274">
        <f>'[5]10 мес-20'!J11/'[5]10 мес-20'!$C11*120000</f>
        <v>20.355370849412662</v>
      </c>
      <c r="K11" s="274">
        <f>'[5]10 мес-20'!K11/'[5]10 мес-20'!$C11*120000</f>
        <v>468.17352953649129</v>
      </c>
      <c r="L11" s="274">
        <f>'[5]10 мес-20'!L11/'[5]10 мес-20'!$C11*120000</f>
        <v>50.888427123531656</v>
      </c>
      <c r="M11" s="274">
        <f>'[5]10 мес-20'!M11/'[5]10 мес-20'!$C11*120000</f>
        <v>50.888427123531656</v>
      </c>
      <c r="N11" s="274">
        <f>'[5]10 мес-20'!N11/'[5]10 мес-20'!$C11*120000</f>
        <v>0</v>
      </c>
      <c r="O11" s="274">
        <f>'[5]10 мес-20'!O11/'[5]10 мес-20'!$C11*120000</f>
        <v>0</v>
      </c>
      <c r="P11" s="274">
        <f>'[5]10 мес-20'!P11/'[5]10 мес-20'!$C11*120000</f>
        <v>10.177685424706331</v>
      </c>
      <c r="Q11" s="274">
        <f>'[5]10 мес-20'!Q11/'[5]10 мес-20'!$C11*120000</f>
        <v>0</v>
      </c>
      <c r="R11" s="274" t="e">
        <f>'[5]10 мес-20'!R11/AC11*120000</f>
        <v>#DIV/0!</v>
      </c>
      <c r="S11" s="274">
        <f>'[5]10 мес-20'!S11/'[5]10 мес-20'!$C11*120000</f>
        <v>0</v>
      </c>
      <c r="T11" s="274">
        <f>'[5]10 мес-20'!T11/'[5]10 мес-20'!$C11*120000</f>
        <v>101.77685424706331</v>
      </c>
      <c r="U11" s="274">
        <f>'[5]10 мес-20'!U11/'[5]10 мес-20'!$C11*120000</f>
        <v>173.02065222000763</v>
      </c>
      <c r="V11" s="274">
        <f>'[5]10 мес-20'!V11/'[5]10 мес-20'!$C11*120000</f>
        <v>20.355370849412662</v>
      </c>
      <c r="W11" s="274">
        <f>'[5]10 мес-20'!W11/'[5]10 мес-20'!$C11*120000</f>
        <v>0</v>
      </c>
      <c r="X11" s="274">
        <f>'[5]10 мес-20'!X11/'[5]10 мес-20'!$C11*120000</f>
        <v>0</v>
      </c>
    </row>
    <row r="12" spans="1:24" ht="15.6">
      <c r="A12" s="417">
        <v>7</v>
      </c>
      <c r="B12" s="418" t="s">
        <v>43</v>
      </c>
      <c r="C12" s="359">
        <v>19682.5</v>
      </c>
      <c r="D12" s="274">
        <f>'[5]10 мес-20'!D12/'[5]10 мес-20'!$C12*120000</f>
        <v>798.67902959481773</v>
      </c>
      <c r="E12" s="274">
        <f>'[5]10 мес-20'!E12/'[5]10 мес-20'!$C12*120000</f>
        <v>12.193572970913246</v>
      </c>
      <c r="F12" s="274">
        <f>'[5]10 мес-20'!F12/'[5]10 мес-20'!$C12*120000</f>
        <v>91.451797281849352</v>
      </c>
      <c r="G12" s="274">
        <f>'[5]10 мес-20'!G12/'[5]10 мес-20'!$C12*120000</f>
        <v>0</v>
      </c>
      <c r="H12" s="274">
        <f>'[5]10 мес-20'!H12/'[5]10 мес-20'!$C12*120000</f>
        <v>18.29035945636987</v>
      </c>
      <c r="I12" s="274">
        <f>'[5]10 мес-20'!I12/'[5]10 мес-20'!$C12*120000</f>
        <v>0</v>
      </c>
      <c r="J12" s="274">
        <f>'[5]10 мес-20'!J12/'[5]10 мес-20'!$C12*120000</f>
        <v>6.0967864854566232</v>
      </c>
      <c r="K12" s="274">
        <f>'[5]10 мес-20'!K12/'[5]10 мес-20'!$C12*120000</f>
        <v>341.42004318557093</v>
      </c>
      <c r="L12" s="274">
        <f>'[5]10 мес-20'!L12/'[5]10 мес-20'!$C12*120000</f>
        <v>30.483932427283118</v>
      </c>
      <c r="M12" s="274">
        <f>'[5]10 мес-20'!M12/'[5]10 мес-20'!$C12*120000</f>
        <v>42.677505398196367</v>
      </c>
      <c r="N12" s="274">
        <f>'[5]10 мес-20'!N12/'[5]10 мес-20'!$C12*120000</f>
        <v>0</v>
      </c>
      <c r="O12" s="274">
        <f>'[5]10 мес-20'!O12/'[5]10 мес-20'!$C12*120000</f>
        <v>0</v>
      </c>
      <c r="P12" s="274">
        <f>'[5]10 мес-20'!P12/'[5]10 мес-20'!$C12*120000</f>
        <v>6.0967864854566232</v>
      </c>
      <c r="Q12" s="274">
        <f>'[5]10 мес-20'!Q12/'[5]10 мес-20'!$C12*120000</f>
        <v>0</v>
      </c>
      <c r="R12" s="274" t="e">
        <f>'[5]10 мес-20'!R12/AC12*120000</f>
        <v>#DIV/0!</v>
      </c>
      <c r="S12" s="274">
        <f>'[5]10 мес-20'!S12/'[5]10 мес-20'!$C12*120000</f>
        <v>6.0967864854566232</v>
      </c>
      <c r="T12" s="274">
        <f>'[5]10 мес-20'!T12/'[5]10 мес-20'!$C12*120000</f>
        <v>6.0967864854566232</v>
      </c>
      <c r="U12" s="274">
        <f>'[5]10 мес-20'!U12/'[5]10 мес-20'!$C12*120000</f>
        <v>170.71002159278547</v>
      </c>
      <c r="V12" s="274">
        <f>'[5]10 мес-20'!V12/'[5]10 мес-20'!$C12*120000</f>
        <v>42.677505398196367</v>
      </c>
      <c r="W12" s="274">
        <f>'[5]10 мес-20'!W12/'[5]10 мес-20'!$C12*120000</f>
        <v>12.193572970913246</v>
      </c>
      <c r="X12" s="274">
        <f>'[5]10 мес-20'!X12/'[5]10 мес-20'!$C12*120000</f>
        <v>0</v>
      </c>
    </row>
    <row r="13" spans="1:24" ht="15.6">
      <c r="A13" s="420">
        <v>8</v>
      </c>
      <c r="B13" s="418" t="s">
        <v>44</v>
      </c>
      <c r="C13" s="359">
        <v>14612.5</v>
      </c>
      <c r="D13" s="274">
        <f>'[5]10 мес-20'!D13/'[5]10 мес-20'!$C13*120000</f>
        <v>985.45765611633885</v>
      </c>
      <c r="E13" s="274">
        <f>'[5]10 мес-20'!E13/'[5]10 мес-20'!$C13*120000</f>
        <v>8.2121471343028229</v>
      </c>
      <c r="F13" s="274">
        <f>'[5]10 мес-20'!F13/'[5]10 мес-20'!$C13*120000</f>
        <v>90.333618477331058</v>
      </c>
      <c r="G13" s="274">
        <f>'[5]10 мес-20'!G13/'[5]10 мес-20'!$C13*120000</f>
        <v>0</v>
      </c>
      <c r="H13" s="274">
        <f>'[5]10 мес-20'!H13/'[5]10 мес-20'!$C13*120000</f>
        <v>16.424294268605646</v>
      </c>
      <c r="I13" s="274">
        <f>'[5]10 мес-20'!I13/'[5]10 мес-20'!$C13*120000</f>
        <v>0</v>
      </c>
      <c r="J13" s="274">
        <f>'[5]10 мес-20'!J13/'[5]10 мес-20'!$C13*120000</f>
        <v>16.424294268605646</v>
      </c>
      <c r="K13" s="274">
        <f>'[5]10 мес-20'!K13/'[5]10 мес-20'!$C13*120000</f>
        <v>385.97091531223271</v>
      </c>
      <c r="L13" s="274">
        <f>'[5]10 мес-20'!L13/'[5]10 мес-20'!$C13*120000</f>
        <v>16.424294268605646</v>
      </c>
      <c r="M13" s="274">
        <f>'[5]10 мес-20'!M13/'[5]10 мес-20'!$C13*120000</f>
        <v>24.636441402908471</v>
      </c>
      <c r="N13" s="274">
        <f>'[5]10 мес-20'!N13/'[5]10 мес-20'!$C13*120000</f>
        <v>0</v>
      </c>
      <c r="O13" s="274">
        <f>'[5]10 мес-20'!O13/'[5]10 мес-20'!$C13*120000</f>
        <v>8.2121471343028229</v>
      </c>
      <c r="P13" s="274">
        <f>'[5]10 мес-20'!P13/'[5]10 мес-20'!$C13*120000</f>
        <v>32.848588537211292</v>
      </c>
      <c r="Q13" s="274">
        <f>'[5]10 мес-20'!Q13/'[5]10 мес-20'!$C13*120000</f>
        <v>0</v>
      </c>
      <c r="R13" s="274" t="e">
        <f>'[5]10 мес-20'!R13/AC13*120000</f>
        <v>#DIV/0!</v>
      </c>
      <c r="S13" s="274">
        <f>'[5]10 мес-20'!S13/'[5]10 мес-20'!$C13*120000</f>
        <v>0</v>
      </c>
      <c r="T13" s="274">
        <f>'[5]10 мес-20'!T13/'[5]10 мес-20'!$C13*120000</f>
        <v>197.09153122326776</v>
      </c>
      <c r="U13" s="274">
        <f>'[5]10 мес-20'!U13/'[5]10 мес-20'!$C13*120000</f>
        <v>188.87938408896491</v>
      </c>
      <c r="V13" s="274">
        <f>'[5]10 мес-20'!V13/'[5]10 мес-20'!$C13*120000</f>
        <v>0</v>
      </c>
      <c r="W13" s="274">
        <f>'[5]10 мес-20'!W13/'[5]10 мес-20'!$C13*120000</f>
        <v>0</v>
      </c>
      <c r="X13" s="274">
        <f>'[5]10 мес-20'!X13/'[5]10 мес-20'!$C13*120000</f>
        <v>0</v>
      </c>
    </row>
    <row r="14" spans="1:24" ht="15.6">
      <c r="A14" s="417">
        <v>9</v>
      </c>
      <c r="B14" s="418" t="s">
        <v>45</v>
      </c>
      <c r="C14" s="359">
        <v>16123.5</v>
      </c>
      <c r="D14" s="274">
        <f>'[5]10 мес-20'!D14/'[5]10 мес-20'!$C14*120000</f>
        <v>1205.6935528886409</v>
      </c>
      <c r="E14" s="274">
        <f>'[5]10 мес-20'!E14/'[5]10 мес-20'!$C14*120000</f>
        <v>22.32765838682668</v>
      </c>
      <c r="F14" s="274">
        <f>'[5]10 мес-20'!F14/'[5]10 мес-20'!$C14*120000</f>
        <v>126.52339752535119</v>
      </c>
      <c r="G14" s="274">
        <f>'[5]10 мес-20'!G14/'[5]10 мес-20'!$C14*120000</f>
        <v>0</v>
      </c>
      <c r="H14" s="274">
        <f>'[5]10 мес-20'!H14/'[5]10 мес-20'!$C14*120000</f>
        <v>0</v>
      </c>
      <c r="I14" s="274">
        <f>'[5]10 мес-20'!I14/'[5]10 мес-20'!$C14*120000</f>
        <v>0</v>
      </c>
      <c r="J14" s="274">
        <f>'[5]10 мес-20'!J14/'[5]10 мес-20'!$C14*120000</f>
        <v>44.655316773653361</v>
      </c>
      <c r="K14" s="274">
        <f>'[5]10 мес-20'!K14/'[5]10 мес-20'!$C14*120000</f>
        <v>453.99572053214251</v>
      </c>
      <c r="L14" s="274">
        <f>'[5]10 мес-20'!L14/'[5]10 мес-20'!$C14*120000</f>
        <v>52.097869569262251</v>
      </c>
      <c r="M14" s="274">
        <f>'[5]10 мес-20'!M14/'[5]10 мес-20'!$C14*120000</f>
        <v>44.655316773653361</v>
      </c>
      <c r="N14" s="274">
        <f>'[5]10 мес-20'!N14/'[5]10 мес-20'!$C14*120000</f>
        <v>0</v>
      </c>
      <c r="O14" s="274">
        <f>'[5]10 мес-20'!O14/'[5]10 мес-20'!$C14*120000</f>
        <v>0</v>
      </c>
      <c r="P14" s="274">
        <f>'[5]10 мес-20'!P14/'[5]10 мес-20'!$C14*120000</f>
        <v>7.4425527956088944</v>
      </c>
      <c r="Q14" s="274">
        <f>'[5]10 мес-20'!Q14/'[5]10 мес-20'!$C14*120000</f>
        <v>0</v>
      </c>
      <c r="R14" s="274" t="e">
        <f>'[5]10 мес-20'!R14/AC14*120000</f>
        <v>#DIV/0!</v>
      </c>
      <c r="S14" s="274">
        <f>'[5]10 мес-20'!S14/'[5]10 мес-20'!$C14*120000</f>
        <v>0</v>
      </c>
      <c r="T14" s="274">
        <f>'[5]10 мес-20'!T14/'[5]10 мес-20'!$C14*120000</f>
        <v>238.16168945948462</v>
      </c>
      <c r="U14" s="274">
        <f>'[5]10 мес-20'!U14/'[5]10 мес-20'!$C14*120000</f>
        <v>208.391478277049</v>
      </c>
      <c r="V14" s="274">
        <f>'[5]10 мес-20'!V14/'[5]10 мес-20'!$C14*120000</f>
        <v>0</v>
      </c>
      <c r="W14" s="274">
        <f>'[5]10 мес-20'!W14/'[5]10 мес-20'!$C14*120000</f>
        <v>7.4425527956088944</v>
      </c>
      <c r="X14" s="274">
        <f>'[5]10 мес-20'!X14/'[5]10 мес-20'!$C14*120000</f>
        <v>7.4425527956088944</v>
      </c>
    </row>
    <row r="15" spans="1:24" ht="15.6">
      <c r="A15" s="417">
        <v>10</v>
      </c>
      <c r="B15" s="421" t="s">
        <v>46</v>
      </c>
      <c r="C15" s="359">
        <v>10755.5</v>
      </c>
      <c r="D15" s="274">
        <f>'[5]10 мес-20'!D15/'[5]10 мес-20'!$C15*120000</f>
        <v>1104.5511598716935</v>
      </c>
      <c r="E15" s="274">
        <f>'[5]10 мес-20'!E15/'[5]10 мес-20'!$C15*120000</f>
        <v>33.4712472688392</v>
      </c>
      <c r="F15" s="274">
        <f>'[5]10 мес-20'!F15/'[5]10 мес-20'!$C15*120000</f>
        <v>178.51331876714238</v>
      </c>
      <c r="G15" s="274">
        <f>'[5]10 мес-20'!G15/'[5]10 мес-20'!$C15*120000</f>
        <v>0</v>
      </c>
      <c r="H15" s="274">
        <f>'[5]10 мес-20'!H15/'[5]10 мес-20'!$C15*120000</f>
        <v>11.157082422946399</v>
      </c>
      <c r="I15" s="274">
        <f>'[5]10 мес-20'!I15/'[5]10 мес-20'!$C15*120000</f>
        <v>0</v>
      </c>
      <c r="J15" s="274">
        <f>'[5]10 мес-20'!J15/'[5]10 мес-20'!$C15*120000</f>
        <v>156.19915392124958</v>
      </c>
      <c r="K15" s="274">
        <f>'[5]10 мес-20'!K15/'[5]10 мес-20'!$C15*120000</f>
        <v>379.34080238017759</v>
      </c>
      <c r="L15" s="274">
        <f>'[5]10 мес-20'!L15/'[5]10 мес-20'!$C15*120000</f>
        <v>22.314164845892797</v>
      </c>
      <c r="M15" s="274">
        <f>'[5]10 мес-20'!M15/'[5]10 мес-20'!$C15*120000</f>
        <v>33.4712472688392</v>
      </c>
      <c r="N15" s="274">
        <f>'[5]10 мес-20'!N15/'[5]10 мес-20'!$C15*120000</f>
        <v>11.157082422946399</v>
      </c>
      <c r="O15" s="274">
        <f>'[5]10 мес-20'!O15/'[5]10 мес-20'!$C15*120000</f>
        <v>0</v>
      </c>
      <c r="P15" s="274">
        <f>'[5]10 мес-20'!P15/'[5]10 мес-20'!$C15*120000</f>
        <v>11.157082422946399</v>
      </c>
      <c r="Q15" s="274">
        <f>'[5]10 мес-20'!Q15/'[5]10 мес-20'!$C15*120000</f>
        <v>0</v>
      </c>
      <c r="R15" s="274" t="e">
        <f>'[5]10 мес-20'!R15/AC15*120000</f>
        <v>#DIV/0!</v>
      </c>
      <c r="S15" s="274">
        <f>'[5]10 мес-20'!S15/'[5]10 мес-20'!$C15*120000</f>
        <v>11.157082422946399</v>
      </c>
      <c r="T15" s="274">
        <f>'[5]10 мес-20'!T15/'[5]10 мес-20'!$C15*120000</f>
        <v>89.25665938357119</v>
      </c>
      <c r="U15" s="274">
        <f>'[5]10 мес-20'!U15/'[5]10 мес-20'!$C15*120000</f>
        <v>145.04207149830319</v>
      </c>
      <c r="V15" s="274">
        <f>'[5]10 мес-20'!V15/'[5]10 мес-20'!$C15*120000</f>
        <v>22.314164845892797</v>
      </c>
      <c r="W15" s="274">
        <f>'[5]10 мес-20'!W15/'[5]10 мес-20'!$C15*120000</f>
        <v>22.314164845892797</v>
      </c>
      <c r="X15" s="274">
        <f>'[5]10 мес-20'!X15/'[5]10 мес-20'!$C15*120000</f>
        <v>11.157082422946399</v>
      </c>
    </row>
    <row r="16" spans="1:24" ht="34.200000000000003" customHeight="1">
      <c r="A16" s="422" t="s">
        <v>107</v>
      </c>
      <c r="B16" s="423" t="s">
        <v>47</v>
      </c>
      <c r="C16" s="367">
        <v>155786</v>
      </c>
      <c r="D16" s="384">
        <f>'[5]10 мес-20'!D16/'[5]10 мес-20'!$C16*120000</f>
        <v>1119.9979459001452</v>
      </c>
      <c r="E16" s="384">
        <f>'[5]10 мес-20'!E16/'[5]10 мес-20'!$C16*120000</f>
        <v>11.554311683976737</v>
      </c>
      <c r="F16" s="384">
        <f>'[5]10 мес-20'!F16/'[5]10 мес-20'!$C16*120000</f>
        <v>132.48944064293326</v>
      </c>
      <c r="G16" s="384">
        <f>'[5]10 мес-20'!G16/'[5]10 мес-20'!$C16*120000</f>
        <v>0.77028744559844919</v>
      </c>
      <c r="H16" s="384">
        <f>'[5]10 мес-20'!H16/'[5]10 мес-20'!$C16*120000</f>
        <v>16.176036357567433</v>
      </c>
      <c r="I16" s="384">
        <f>'[5]10 мес-20'!I16/'[5]10 мес-20'!$C16*120000</f>
        <v>0.77028744559844919</v>
      </c>
      <c r="J16" s="384">
        <f>'[5]10 мес-20'!J16/'[5]10 мес-20'!$C16*120000</f>
        <v>57.001270974285241</v>
      </c>
      <c r="K16" s="384">
        <f>'[5]10 мес-20'!K16/'[5]10 мес-20'!$C16*120000</f>
        <v>435.98269420872225</v>
      </c>
      <c r="L16" s="384">
        <f>'[5]10 мес-20'!L16/'[5]10 мес-20'!$C16*120000</f>
        <v>46.217246735906947</v>
      </c>
      <c r="M16" s="384">
        <f>'[5]10 мес-20'!M16/'[5]10 мес-20'!$C16*120000</f>
        <v>57.001270974285241</v>
      </c>
      <c r="N16" s="384">
        <f>'[5]10 мес-20'!N16/'[5]10 мес-20'!$C16*120000</f>
        <v>2.3108623367953474</v>
      </c>
      <c r="O16" s="384">
        <f>'[5]10 мес-20'!O16/'[5]10 мес-20'!$C16*120000</f>
        <v>2.3108623367953474</v>
      </c>
      <c r="P16" s="384">
        <f>'[5]10 мес-20'!P16/'[5]10 мес-20'!$C16*120000</f>
        <v>31.581785269536415</v>
      </c>
      <c r="Q16" s="384">
        <f>'[5]10 мес-20'!Q16/'[5]10 мес-20'!$C16*120000</f>
        <v>0</v>
      </c>
      <c r="R16" s="424" t="e">
        <f>'[5]10 мес-20'!R16/AC16*120000</f>
        <v>#DIV/0!</v>
      </c>
      <c r="S16" s="384">
        <f>'[5]10 мес-20'!S16/'[5]10 мес-20'!$C16*120000</f>
        <v>3.8514372279922462</v>
      </c>
      <c r="T16" s="384">
        <f>'[5]10 мес-20'!T16/'[5]10 мес-20'!$C16*120000</f>
        <v>123.24599129575188</v>
      </c>
      <c r="U16" s="384">
        <f>'[5]10 мес-20'!U16/'[5]10 мес-20'!$C16*120000</f>
        <v>170.23352547725727</v>
      </c>
      <c r="V16" s="274">
        <f>'[5]10 мес-20'!V16/'[5]10 мес-20'!$C16*120000</f>
        <v>20.027473585559679</v>
      </c>
      <c r="W16" s="274">
        <f>'[5]10 мес-20'!W16/'[5]10 мес-20'!$C16*120000</f>
        <v>6.9325870103860421</v>
      </c>
      <c r="X16" s="274">
        <f>'[5]10 мес-20'!X16/'[5]10 мес-20'!$C16*120000</f>
        <v>2.3108623367953474</v>
      </c>
    </row>
    <row r="17" spans="1:24" ht="15.6">
      <c r="A17" s="417">
        <v>11</v>
      </c>
      <c r="B17" s="425" t="s">
        <v>147</v>
      </c>
      <c r="C17" s="359">
        <v>64623.5</v>
      </c>
      <c r="D17" s="274">
        <f>'[5]10 мес-20'!D17/'[5]10 мес-20'!$C17*120000</f>
        <v>989.73283712581349</v>
      </c>
      <c r="E17" s="274">
        <f>'[5]10 мес-20'!E17/'[5]10 мес-20'!$C17*120000</f>
        <v>25.99673493388628</v>
      </c>
      <c r="F17" s="274">
        <f>'[5]10 мес-20'!F17/'[5]10 мес-20'!$C17*120000</f>
        <v>202.40315055668603</v>
      </c>
      <c r="G17" s="274">
        <f>'[5]10 мес-20'!G17/'[5]10 мес-20'!$C17*120000</f>
        <v>0</v>
      </c>
      <c r="H17" s="274">
        <f>'[5]10 мес-20'!H17/'[5]10 мес-20'!$C17*120000</f>
        <v>24.139825295751546</v>
      </c>
      <c r="I17" s="274">
        <f>'[5]10 мес-20'!I17/'[5]10 мес-20'!$C17*120000</f>
        <v>0</v>
      </c>
      <c r="J17" s="274">
        <f>'[5]10 мес-20'!J17/'[5]10 мес-20'!$C17*120000</f>
        <v>38.995102400829417</v>
      </c>
      <c r="K17" s="274">
        <f>'[5]10 мес-20'!K17/'[5]10 мес-20'!$C17*120000</f>
        <v>362.09737943627317</v>
      </c>
      <c r="L17" s="274">
        <f>'[5]10 мес-20'!L17/'[5]10 мес-20'!$C17*120000</f>
        <v>40.852012038964155</v>
      </c>
      <c r="M17" s="274">
        <f>'[5]10 мес-20'!M17/'[5]10 мес-20'!$C17*120000</f>
        <v>50.136560229637823</v>
      </c>
      <c r="N17" s="274">
        <f>'[5]10 мес-20'!N17/'[5]10 мес-20'!$C17*120000</f>
        <v>0</v>
      </c>
      <c r="O17" s="274">
        <f>'[5]10 мес-20'!O17/'[5]10 мес-20'!$C17*120000</f>
        <v>0</v>
      </c>
      <c r="P17" s="274">
        <f>'[5]10 мес-20'!P17/'[5]10 мес-20'!$C17*120000</f>
        <v>7.4276385525389372</v>
      </c>
      <c r="Q17" s="274">
        <f>'[5]10 мес-20'!Q17/'[5]10 мес-20'!$C17*120000</f>
        <v>0</v>
      </c>
      <c r="R17" s="274" t="e">
        <f>'[5]10 мес-20'!R17/AC17*120000</f>
        <v>#DIV/0!</v>
      </c>
      <c r="S17" s="274">
        <f>'[5]10 мес-20'!S17/'[5]10 мес-20'!$C17*120000</f>
        <v>3.7138192762694686</v>
      </c>
      <c r="T17" s="274">
        <f>'[5]10 мес-20'!T17/'[5]10 мес-20'!$C17*120000</f>
        <v>76.13329516352411</v>
      </c>
      <c r="U17" s="274">
        <f>'[5]10 мес-20'!U17/'[5]10 мес-20'!$C17*120000</f>
        <v>131.84058430756613</v>
      </c>
      <c r="V17" s="274">
        <f>'[5]10 мес-20'!V17/'[5]10 мес-20'!$C17*120000</f>
        <v>25.99673493388628</v>
      </c>
      <c r="W17" s="274">
        <f>'[5]10 мес-20'!W17/'[5]10 мес-20'!$C17*120000</f>
        <v>14.855277105077874</v>
      </c>
      <c r="X17" s="274">
        <f>'[5]10 мес-20'!X17/'[5]10 мес-20'!$C17*120000</f>
        <v>9.2845481906736715</v>
      </c>
    </row>
    <row r="18" spans="1:24" ht="49.8" customHeight="1" thickBot="1">
      <c r="A18" s="426" t="s">
        <v>148</v>
      </c>
      <c r="B18" s="427"/>
      <c r="C18" s="373">
        <v>220409.5</v>
      </c>
      <c r="D18" s="384">
        <f>'[5]10 мес-20'!D18/'[5]10 мес-20'!$C18*120000</f>
        <v>1081.8045501668485</v>
      </c>
      <c r="E18" s="384">
        <f>'[5]10 мес-20'!E18/'[5]10 мес-20'!$C18*120000</f>
        <v>15.788793132782388</v>
      </c>
      <c r="F18" s="384">
        <f>'[5]10 мес-20'!F18/'[5]10 мес-20'!$C18*120000</f>
        <v>152.98796104523623</v>
      </c>
      <c r="G18" s="384">
        <f>'[5]10 мес-20'!G18/'[5]10 мес-20'!$C18*120000</f>
        <v>0.54444114250973752</v>
      </c>
      <c r="H18" s="384">
        <f>'[5]10 мес-20'!H18/'[5]10 мес-20'!$C18*120000</f>
        <v>18.510998845331077</v>
      </c>
      <c r="I18" s="384">
        <f>'[5]10 мес-20'!I18/'[5]10 мес-20'!$C18*120000</f>
        <v>0.54444114250973752</v>
      </c>
      <c r="J18" s="384">
        <f>'[5]10 мес-20'!J18/'[5]10 мес-20'!$C18*120000</f>
        <v>51.721908538425069</v>
      </c>
      <c r="K18" s="384">
        <f>'[5]10 мес-20'!K18/'[5]10 мес-20'!$C18*120000</f>
        <v>414.31970944991031</v>
      </c>
      <c r="L18" s="384">
        <f>'[5]10 мес-20'!L18/'[5]10 мес-20'!$C18*120000</f>
        <v>44.644173685798478</v>
      </c>
      <c r="M18" s="384">
        <f>'[5]10 мес-20'!M18/'[5]10 мес-20'!$C18*120000</f>
        <v>54.988555393483495</v>
      </c>
      <c r="N18" s="384">
        <f>'[5]10 мес-20'!N18/'[5]10 мес-20'!$C18*120000</f>
        <v>1.6333234275292128</v>
      </c>
      <c r="O18" s="384">
        <f>'[5]10 мес-20'!O18/'[5]10 мес-20'!$C18*120000</f>
        <v>1.6333234275292128</v>
      </c>
      <c r="P18" s="384">
        <f>'[5]10 мес-20'!P18/'[5]10 мес-20'!$C18*120000</f>
        <v>24.499851412938192</v>
      </c>
      <c r="Q18" s="384">
        <f>'[5]10 мес-20'!Q18/'[5]10 мес-20'!$C18*120000</f>
        <v>0</v>
      </c>
      <c r="R18" s="424" t="e">
        <f>'[5]10 мес-20'!R18/AC18*120000</f>
        <v>#DIV/0!</v>
      </c>
      <c r="S18" s="384">
        <f>'[5]10 мес-20'!S18/'[5]10 мес-20'!$C18*120000</f>
        <v>3.8110879975681624</v>
      </c>
      <c r="T18" s="384">
        <f>'[5]10 мес-20'!T18/'[5]10 мес-20'!$C18*120000</f>
        <v>109.43266964445725</v>
      </c>
      <c r="U18" s="384">
        <f>'[5]10 мес-20'!U18/'[5]10 мес-20'!$C18*120000</f>
        <v>158.97681361284336</v>
      </c>
      <c r="V18" s="424">
        <f>'[5]10 мес-20'!V18/'[5]10 мес-20'!$C18*120000</f>
        <v>21.777645700389503</v>
      </c>
      <c r="W18" s="424">
        <f>'[5]10 мес-20'!W18/'[5]10 мес-20'!$C18*120000</f>
        <v>9.2554994226655385</v>
      </c>
      <c r="X18" s="424">
        <f>'[5]10 мес-20'!X18/'[5]10 мес-20'!$C18*120000</f>
        <v>4.3555291400779002</v>
      </c>
    </row>
    <row r="19" spans="1:24" ht="15.6">
      <c r="A19" s="386" t="s">
        <v>137</v>
      </c>
      <c r="B19" s="387"/>
      <c r="C19" s="388"/>
      <c r="D19" s="389">
        <v>1034.5</v>
      </c>
      <c r="E19" s="389">
        <v>14.8</v>
      </c>
      <c r="F19" s="389">
        <v>182.5</v>
      </c>
      <c r="G19" s="389">
        <v>0.5</v>
      </c>
      <c r="H19" s="389">
        <v>13.7</v>
      </c>
      <c r="I19" s="389"/>
      <c r="J19" s="389">
        <v>29</v>
      </c>
      <c r="K19" s="389">
        <v>423.6</v>
      </c>
      <c r="L19" s="389">
        <v>42.2</v>
      </c>
      <c r="M19" s="389">
        <v>52.1</v>
      </c>
      <c r="N19" s="389">
        <v>0.5</v>
      </c>
      <c r="O19" s="389">
        <v>3.3</v>
      </c>
      <c r="P19" s="389">
        <v>31.2</v>
      </c>
      <c r="Q19" s="389"/>
      <c r="R19" s="389">
        <v>513.4</v>
      </c>
      <c r="S19" s="389">
        <v>4.4000000000000004</v>
      </c>
      <c r="T19" s="390">
        <v>95.3</v>
      </c>
      <c r="U19" s="391">
        <v>134.19999999999999</v>
      </c>
      <c r="V19" s="377">
        <f t="shared" ref="V19" si="0">SUM(V18/$D$18)*1</f>
        <v>2.0130850528434829E-2</v>
      </c>
      <c r="W19" s="428">
        <f>W18/$D18</f>
        <v>8.5556114745848014E-3</v>
      </c>
      <c r="X19" s="379"/>
    </row>
    <row r="20" spans="1:24" ht="21" thickBot="1">
      <c r="A20" s="429" t="s">
        <v>149</v>
      </c>
      <c r="B20" s="430"/>
      <c r="C20" s="430"/>
      <c r="D20" s="431">
        <f>D18/D19-100%</f>
        <v>4.5726969711791687E-2</v>
      </c>
      <c r="E20" s="431">
        <f t="shared" ref="E20:U20" si="1">E18/E19-100%</f>
        <v>6.6810346809620835E-2</v>
      </c>
      <c r="F20" s="431">
        <f t="shared" si="1"/>
        <v>-0.16170980249185629</v>
      </c>
      <c r="G20" s="431">
        <f t="shared" si="1"/>
        <v>8.8882285019475038E-2</v>
      </c>
      <c r="H20" s="431">
        <f t="shared" si="1"/>
        <v>0.35116779892927585</v>
      </c>
      <c r="I20" s="431"/>
      <c r="J20" s="431">
        <f t="shared" si="1"/>
        <v>0.78351408753189888</v>
      </c>
      <c r="K20" s="431">
        <f t="shared" si="1"/>
        <v>-2.1908145774527155E-2</v>
      </c>
      <c r="L20" s="431">
        <f t="shared" si="1"/>
        <v>5.7918807720342969E-2</v>
      </c>
      <c r="M20" s="431">
        <f t="shared" si="1"/>
        <v>5.5442521947859813E-2</v>
      </c>
      <c r="N20" s="395" t="s">
        <v>139</v>
      </c>
      <c r="O20" s="431">
        <f t="shared" si="1"/>
        <v>-0.50505350680932937</v>
      </c>
      <c r="P20" s="431">
        <f t="shared" si="1"/>
        <v>-0.2147483521494169</v>
      </c>
      <c r="Q20" s="431"/>
      <c r="R20" s="431" t="e">
        <f t="shared" si="1"/>
        <v>#DIV/0!</v>
      </c>
      <c r="S20" s="431">
        <f t="shared" si="1"/>
        <v>-0.13384363691632684</v>
      </c>
      <c r="T20" s="431">
        <f t="shared" si="1"/>
        <v>0.14829663845180741</v>
      </c>
      <c r="U20" s="431">
        <f t="shared" si="1"/>
        <v>0.18462603288258839</v>
      </c>
      <c r="V20" s="432">
        <f t="shared" ref="V20:X20" si="2">V18*100000/$C18*1.2</f>
        <v>11.856646306292333</v>
      </c>
      <c r="W20" s="432">
        <f t="shared" si="2"/>
        <v>5.0390746801742416</v>
      </c>
      <c r="X20" s="432">
        <f t="shared" si="2"/>
        <v>2.3713292612584667</v>
      </c>
    </row>
    <row r="21" spans="1:24" ht="16.2" thickBot="1">
      <c r="A21" s="433" t="s">
        <v>150</v>
      </c>
      <c r="B21" s="434"/>
      <c r="C21" s="435"/>
      <c r="D21" s="436">
        <v>1003.4711545501135</v>
      </c>
      <c r="E21" s="436">
        <v>14.288198257559118</v>
      </c>
      <c r="F21" s="436">
        <v>148.37744344388315</v>
      </c>
      <c r="G21" s="436">
        <v>1.0990921736583938</v>
      </c>
      <c r="H21" s="436">
        <v>18.684566952192693</v>
      </c>
      <c r="I21" s="436">
        <v>0</v>
      </c>
      <c r="J21" s="436">
        <v>44.513233033164944</v>
      </c>
      <c r="K21" s="436">
        <v>415.4568416428728</v>
      </c>
      <c r="L21" s="436">
        <v>40.666410425360567</v>
      </c>
      <c r="M21" s="436">
        <v>53.305970422432097</v>
      </c>
      <c r="N21" s="436">
        <v>1.0990921736583938</v>
      </c>
      <c r="O21" s="436">
        <v>3.8468226078043783</v>
      </c>
      <c r="P21" s="436">
        <v>17.585474778534302</v>
      </c>
      <c r="Q21" s="436">
        <v>84.7</v>
      </c>
      <c r="R21" s="436">
        <f>22*100000/2836</f>
        <v>775.74047954866012</v>
      </c>
      <c r="S21" s="436">
        <v>1.6486382604875907</v>
      </c>
      <c r="T21" s="436">
        <v>89.026466066329888</v>
      </c>
      <c r="U21" s="436">
        <v>140.13425214144522</v>
      </c>
      <c r="V21" s="391"/>
      <c r="W21" s="391">
        <v>6</v>
      </c>
      <c r="X21" s="391"/>
    </row>
    <row r="22" spans="1:24" ht="13.8">
      <c r="A22" s="437" t="s">
        <v>151</v>
      </c>
      <c r="B22" s="438"/>
      <c r="C22" s="439"/>
      <c r="D22" s="310">
        <v>969.30515594694214</v>
      </c>
      <c r="E22" s="310">
        <v>16.00788697178891</v>
      </c>
      <c r="F22" s="310">
        <v>142.96699054114922</v>
      </c>
      <c r="G22" s="310">
        <v>0</v>
      </c>
      <c r="H22" s="310">
        <v>15.455890869313427</v>
      </c>
      <c r="I22" s="310">
        <v>1.1000000000000001</v>
      </c>
      <c r="J22" s="310">
        <v>29.25579343120042</v>
      </c>
      <c r="K22" s="310">
        <v>401.30116649967363</v>
      </c>
      <c r="L22" s="310">
        <v>52.439629735170563</v>
      </c>
      <c r="M22" s="310">
        <v>44.159688198038367</v>
      </c>
      <c r="N22" s="310">
        <v>0.55199610247547959</v>
      </c>
      <c r="O22" s="310">
        <v>3.3119766148528775</v>
      </c>
      <c r="P22" s="310">
        <v>13.24790645941151</v>
      </c>
      <c r="Q22" s="310">
        <v>41.6</v>
      </c>
      <c r="R22" s="310">
        <v>498.68512110726647</v>
      </c>
      <c r="S22" s="310">
        <v>4.9679649222793163</v>
      </c>
      <c r="T22" s="310">
        <v>107.63923998271852</v>
      </c>
      <c r="U22" s="311">
        <v>129.71908408173772</v>
      </c>
      <c r="V22" s="396"/>
      <c r="W22" s="396">
        <f t="shared" ref="W22" si="3">W20/W21-100%</f>
        <v>-0.16015421997095969</v>
      </c>
      <c r="X22" s="396"/>
    </row>
    <row r="23" spans="1:24" ht="13.8">
      <c r="A23" s="440" t="s">
        <v>152</v>
      </c>
      <c r="B23" s="440"/>
      <c r="C23" s="440"/>
      <c r="D23" s="312">
        <v>993.75429869597554</v>
      </c>
      <c r="E23" s="409">
        <v>16.1179388490958</v>
      </c>
      <c r="F23" s="409">
        <v>146.17303163145499</v>
      </c>
      <c r="G23" s="441">
        <v>1.1115819895928136</v>
      </c>
      <c r="H23" s="409">
        <v>12.227401885520949</v>
      </c>
      <c r="I23" s="409">
        <v>0.55579099479640681</v>
      </c>
      <c r="J23" s="409">
        <v>30.568504713802376</v>
      </c>
      <c r="K23" s="409">
        <v>425.18011101925117</v>
      </c>
      <c r="L23" s="409">
        <v>51.688562516065836</v>
      </c>
      <c r="M23" s="409">
        <v>51.688562516065836</v>
      </c>
      <c r="N23" s="409">
        <v>0.55579099479640681</v>
      </c>
      <c r="O23" s="409">
        <v>1.6673729843892204</v>
      </c>
      <c r="P23" s="409">
        <v>18.341102828281421</v>
      </c>
      <c r="Q23" s="409"/>
      <c r="R23" s="409">
        <v>402.07127627170269</v>
      </c>
      <c r="S23" s="409">
        <v>7.2252829323532888</v>
      </c>
      <c r="T23" s="409">
        <v>75.587575292311328</v>
      </c>
      <c r="U23" s="409">
        <v>148.95198660543701</v>
      </c>
      <c r="V23" s="401"/>
      <c r="W23" s="401">
        <v>11</v>
      </c>
      <c r="X23" s="402"/>
    </row>
    <row r="24" spans="1:24" ht="15">
      <c r="A24" s="442"/>
      <c r="B24" s="327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443"/>
      <c r="U24" s="444"/>
      <c r="V24" s="445"/>
    </row>
    <row r="25" spans="1:24">
      <c r="C25" s="446"/>
      <c r="T25" s="69"/>
      <c r="U25" s="69"/>
      <c r="V25" s="69"/>
    </row>
    <row r="26" spans="1:24">
      <c r="A26" t="s">
        <v>153</v>
      </c>
      <c r="B26" t="s">
        <v>154</v>
      </c>
      <c r="M26">
        <f>L26/2</f>
        <v>0</v>
      </c>
      <c r="T26" s="69"/>
      <c r="U26" s="69"/>
      <c r="V26" s="69"/>
    </row>
    <row r="27" spans="1:24">
      <c r="A27" t="s">
        <v>155</v>
      </c>
      <c r="B27" s="447" t="s">
        <v>156</v>
      </c>
      <c r="C27" s="448"/>
      <c r="D27" s="448"/>
      <c r="E27" s="448"/>
      <c r="F27" s="448"/>
      <c r="G27" s="448"/>
      <c r="H27" s="448"/>
      <c r="I27" s="448"/>
      <c r="J27" s="448"/>
      <c r="K27" s="448"/>
    </row>
  </sheetData>
  <mergeCells count="14">
    <mergeCell ref="B27:K27"/>
    <mergeCell ref="A18:B18"/>
    <mergeCell ref="A19:C19"/>
    <mergeCell ref="A20:C20"/>
    <mergeCell ref="A21:C21"/>
    <mergeCell ref="A22:C22"/>
    <mergeCell ref="A23:C23"/>
    <mergeCell ref="A1:U1"/>
    <mergeCell ref="A2:U2"/>
    <mergeCell ref="A3:N3"/>
    <mergeCell ref="A4:A5"/>
    <mergeCell ref="B4:B5"/>
    <mergeCell ref="C4:C5"/>
    <mergeCell ref="D4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Zeros="0" topLeftCell="A13" workbookViewId="0">
      <selection activeCell="O12" sqref="O12"/>
    </sheetView>
  </sheetViews>
  <sheetFormatPr defaultRowHeight="13.2"/>
  <cols>
    <col min="1" max="1" width="4.5546875" customWidth="1"/>
    <col min="2" max="2" width="14" customWidth="1"/>
  </cols>
  <sheetData>
    <row r="1" spans="1:22" ht="40.200000000000003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22" ht="20.399999999999999">
      <c r="A2" s="185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22" ht="13.8" thickBot="1">
      <c r="V3" s="153"/>
    </row>
    <row r="4" spans="1:22" ht="121.2" thickBot="1">
      <c r="A4" s="187" t="s">
        <v>67</v>
      </c>
      <c r="B4" s="188" t="s">
        <v>68</v>
      </c>
      <c r="C4" s="189" t="s">
        <v>69</v>
      </c>
      <c r="D4" s="190" t="s">
        <v>70</v>
      </c>
      <c r="E4" s="191" t="s">
        <v>71</v>
      </c>
      <c r="F4" s="191" t="s">
        <v>72</v>
      </c>
      <c r="G4" s="191" t="s">
        <v>73</v>
      </c>
      <c r="H4" s="191" t="s">
        <v>74</v>
      </c>
      <c r="I4" s="191" t="s">
        <v>75</v>
      </c>
      <c r="J4" s="191" t="s">
        <v>76</v>
      </c>
      <c r="K4" s="191" t="s">
        <v>77</v>
      </c>
      <c r="L4" s="191" t="s">
        <v>78</v>
      </c>
      <c r="M4" s="191" t="s">
        <v>79</v>
      </c>
      <c r="N4" s="191" t="s">
        <v>80</v>
      </c>
      <c r="O4" s="191" t="s">
        <v>81</v>
      </c>
      <c r="P4" s="191" t="s">
        <v>82</v>
      </c>
      <c r="Q4" s="191" t="s">
        <v>83</v>
      </c>
      <c r="R4" s="192" t="s">
        <v>84</v>
      </c>
      <c r="S4" s="193" t="s">
        <v>85</v>
      </c>
      <c r="T4" s="194" t="s">
        <v>86</v>
      </c>
      <c r="U4" s="194" t="s">
        <v>87</v>
      </c>
      <c r="V4" s="195" t="s">
        <v>88</v>
      </c>
    </row>
    <row r="5" spans="1:22">
      <c r="A5" s="187"/>
      <c r="B5" s="188"/>
      <c r="C5" s="189"/>
      <c r="D5" s="190"/>
      <c r="E5" s="196" t="s">
        <v>89</v>
      </c>
      <c r="F5" s="196" t="s">
        <v>90</v>
      </c>
      <c r="G5" s="196" t="s">
        <v>91</v>
      </c>
      <c r="H5" s="196" t="s">
        <v>92</v>
      </c>
      <c r="I5" s="196" t="s">
        <v>93</v>
      </c>
      <c r="J5" s="196" t="s">
        <v>94</v>
      </c>
      <c r="K5" s="197" t="s">
        <v>95</v>
      </c>
      <c r="L5" s="196" t="s">
        <v>96</v>
      </c>
      <c r="M5" s="196" t="s">
        <v>97</v>
      </c>
      <c r="N5" s="196" t="s">
        <v>98</v>
      </c>
      <c r="O5" s="196" t="s">
        <v>99</v>
      </c>
      <c r="P5" s="196" t="s">
        <v>100</v>
      </c>
      <c r="Q5" s="198" t="s">
        <v>101</v>
      </c>
      <c r="R5" s="199" t="s">
        <v>102</v>
      </c>
      <c r="S5" s="200" t="s">
        <v>103</v>
      </c>
      <c r="T5" s="201" t="s">
        <v>104</v>
      </c>
      <c r="U5" s="202" t="s">
        <v>105</v>
      </c>
      <c r="V5" s="203" t="s">
        <v>106</v>
      </c>
    </row>
    <row r="6" spans="1:22" ht="13.8">
      <c r="A6" s="204">
        <v>1</v>
      </c>
      <c r="B6" s="205" t="s">
        <v>37</v>
      </c>
      <c r="C6" s="206">
        <v>18527</v>
      </c>
      <c r="D6" s="207">
        <f>SUM(E6:T6)</f>
        <v>70</v>
      </c>
      <c r="E6" s="208">
        <f>'[5]тр-9 мес'!E6+'[5]окт-труд-20'!E6</f>
        <v>2</v>
      </c>
      <c r="F6" s="208">
        <f>'[5]тр-9 мес'!F6+'[5]окт-труд-20'!F6</f>
        <v>9</v>
      </c>
      <c r="G6" s="208">
        <f>'[5]тр-9 мес'!G6+'[5]окт-труд-20'!G6</f>
        <v>0</v>
      </c>
      <c r="H6" s="208">
        <f>'[5]тр-9 мес'!H6+'[5]окт-труд-20'!H6</f>
        <v>1</v>
      </c>
      <c r="I6" s="208">
        <f>'[5]тр-9 мес'!I6+'[5]окт-труд-20'!I6</f>
        <v>1</v>
      </c>
      <c r="J6" s="208">
        <f>'[5]тр-9 мес'!J6+'[5]окт-труд-20'!J6</f>
        <v>2</v>
      </c>
      <c r="K6" s="208">
        <f>'[5]тр-9 мес'!K6+'[5]окт-труд-20'!K6</f>
        <v>19</v>
      </c>
      <c r="L6" s="208">
        <v>3</v>
      </c>
      <c r="M6" s="208">
        <f>'[5]тр-9 мес'!M6+'[5]окт-труд-20'!M6</f>
        <v>7</v>
      </c>
      <c r="N6" s="208">
        <f>'[5]тр-9 мес'!N6+'[5]окт-труд-20'!N6</f>
        <v>0</v>
      </c>
      <c r="O6" s="208">
        <f>'[5]тр-9 мес'!O6+'[5]окт-труд-20'!O6</f>
        <v>1</v>
      </c>
      <c r="P6" s="208">
        <f>'[5]тр-9 мес'!P6+'[5]окт-труд-20'!P6</f>
        <v>2</v>
      </c>
      <c r="Q6" s="208">
        <f>'[5]тр-9 мес'!Q6+'[5]окт-труд-20'!Q6</f>
        <v>0</v>
      </c>
      <c r="R6" s="208">
        <f>'[5]тр-9 мес'!R6+'[5]окт-труд-20'!R6</f>
        <v>2</v>
      </c>
      <c r="S6" s="208">
        <v>20</v>
      </c>
      <c r="T6" s="208">
        <f>'[5]тр-9 мес'!T6+'[5]окт-труд-20'!T6</f>
        <v>1</v>
      </c>
      <c r="U6" s="208">
        <f>'[5]тр-9 мес'!U6+'[5]окт-труд-20'!U6</f>
        <v>2</v>
      </c>
      <c r="V6" s="208">
        <f>'[5]тр-9 мес'!V6+'[5]окт-труд-20'!V6</f>
        <v>0</v>
      </c>
    </row>
    <row r="7" spans="1:22" ht="13.8">
      <c r="A7" s="204">
        <v>2</v>
      </c>
      <c r="B7" s="205" t="s">
        <v>38</v>
      </c>
      <c r="C7" s="206">
        <v>4234</v>
      </c>
      <c r="D7" s="209">
        <f t="shared" ref="D7:D17" si="0">SUM(E7:T7)</f>
        <v>31</v>
      </c>
      <c r="E7" s="208">
        <f>'[5]тр-9 мес'!E7+'[5]окт-труд-20'!E7</f>
        <v>0</v>
      </c>
      <c r="F7" s="208">
        <f>'[5]тр-9 мес'!F7+'[5]окт-труд-20'!F7</f>
        <v>5</v>
      </c>
      <c r="G7" s="208">
        <f>'[5]тр-9 мес'!G7+'[5]окт-труд-20'!G7</f>
        <v>0</v>
      </c>
      <c r="H7" s="208">
        <f>'[5]тр-9 мес'!H7+'[5]окт-труд-20'!H7</f>
        <v>0</v>
      </c>
      <c r="I7" s="208">
        <f>'[5]тр-9 мес'!I7+'[5]окт-труд-20'!I7</f>
        <v>0</v>
      </c>
      <c r="J7" s="208">
        <f>'[5]тр-9 мес'!J7+'[5]окт-труд-20'!J7</f>
        <v>0</v>
      </c>
      <c r="K7" s="208">
        <f>'[5]тр-9 мес'!K7+'[5]окт-труд-20'!K7</f>
        <v>10</v>
      </c>
      <c r="L7" s="208">
        <f>'[5]тр-9 мес'!L7+'[5]окт-труд-20'!L7</f>
        <v>1</v>
      </c>
      <c r="M7" s="208">
        <f>'[5]тр-9 мес'!M7+'[5]окт-труд-20'!M7</f>
        <v>4</v>
      </c>
      <c r="N7" s="208">
        <f>'[5]тр-9 мес'!N7+'[5]окт-труд-20'!N7</f>
        <v>0</v>
      </c>
      <c r="O7" s="208">
        <f>'[5]тр-9 мес'!O7+'[5]окт-труд-20'!O7</f>
        <v>1</v>
      </c>
      <c r="P7" s="208">
        <f>'[5]тр-9 мес'!P7+'[5]окт-труд-20'!P7</f>
        <v>0</v>
      </c>
      <c r="Q7" s="208">
        <f>'[5]тр-9 мес'!Q7+'[5]окт-труд-20'!Q7</f>
        <v>0</v>
      </c>
      <c r="R7" s="208">
        <f>'[5]тр-9 мес'!R7+'[5]окт-труд-20'!R7</f>
        <v>1</v>
      </c>
      <c r="S7" s="208">
        <f>'[5]тр-9 мес'!S7+'[5]окт-труд-20'!S7</f>
        <v>9</v>
      </c>
      <c r="T7" s="208">
        <f>'[5]тр-9 мес'!T7+'[5]окт-труд-20'!T7</f>
        <v>0</v>
      </c>
      <c r="U7" s="208">
        <f>'[5]тр-9 мес'!U7+'[5]окт-труд-20'!U7</f>
        <v>0</v>
      </c>
      <c r="V7" s="208">
        <f>'[5]тр-9 мес'!V7+'[5]окт-труд-20'!V7</f>
        <v>0</v>
      </c>
    </row>
    <row r="8" spans="1:22" ht="13.8">
      <c r="A8" s="204">
        <v>3</v>
      </c>
      <c r="B8" s="205" t="s">
        <v>39</v>
      </c>
      <c r="C8" s="206">
        <v>6140</v>
      </c>
      <c r="D8" s="209">
        <f t="shared" si="0"/>
        <v>38</v>
      </c>
      <c r="E8" s="208">
        <f>'[5]тр-9 мес'!E8+'[5]окт-труд-20'!E8</f>
        <v>1</v>
      </c>
      <c r="F8" s="208">
        <f>'[5]тр-9 мес'!F8+'[5]окт-труд-20'!F8</f>
        <v>3</v>
      </c>
      <c r="G8" s="208">
        <f>'[5]тр-9 мес'!G8+'[5]окт-труд-20'!G8</f>
        <v>0</v>
      </c>
      <c r="H8" s="208">
        <f>'[5]тр-9 мес'!H8+'[5]окт-труд-20'!H8</f>
        <v>0</v>
      </c>
      <c r="I8" s="208">
        <f>'[5]тр-9 мес'!I8+'[5]окт-труд-20'!I8</f>
        <v>0</v>
      </c>
      <c r="J8" s="208">
        <f>'[5]тр-9 мес'!J8+'[5]окт-труд-20'!J8</f>
        <v>1</v>
      </c>
      <c r="K8" s="208">
        <f>'[5]тр-9 мес'!K8+'[5]окт-труд-20'!K8</f>
        <v>4</v>
      </c>
      <c r="L8" s="208">
        <f>'[5]тр-9 мес'!L8+'[5]окт-труд-20'!L8</f>
        <v>2</v>
      </c>
      <c r="M8" s="208">
        <f>'[5]тр-9 мес'!M8+'[5]окт-труд-20'!M8</f>
        <v>7</v>
      </c>
      <c r="N8" s="208">
        <f>'[5]тр-9 мес'!N8+'[5]окт-труд-20'!N8</f>
        <v>0</v>
      </c>
      <c r="O8" s="208">
        <f>'[5]тр-9 мес'!O8+'[5]окт-труд-20'!O8</f>
        <v>0</v>
      </c>
      <c r="P8" s="208">
        <f>'[5]тр-9 мес'!P8+'[5]окт-труд-20'!P8</f>
        <v>1</v>
      </c>
      <c r="Q8" s="208">
        <f>'[5]тр-9 мес'!Q8+'[5]окт-труд-20'!Q8</f>
        <v>0</v>
      </c>
      <c r="R8" s="208">
        <f>'[5]тр-9 мес'!R8+'[5]окт-труд-20'!R8</f>
        <v>4</v>
      </c>
      <c r="S8" s="208">
        <f>'[5]тр-9 мес'!S8+'[5]окт-труд-20'!S8</f>
        <v>15</v>
      </c>
      <c r="T8" s="208">
        <f>'[5]тр-9 мес'!T8+'[5]окт-труд-20'!T8</f>
        <v>0</v>
      </c>
      <c r="U8" s="208">
        <f>'[5]тр-9 мес'!U8+'[5]окт-труд-20'!U8</f>
        <v>0</v>
      </c>
      <c r="V8" s="208">
        <f>'[5]тр-9 мес'!V8+'[5]окт-труд-20'!V8</f>
        <v>1</v>
      </c>
    </row>
    <row r="9" spans="1:22" ht="13.8">
      <c r="A9" s="204">
        <v>4</v>
      </c>
      <c r="B9" s="205" t="s">
        <v>40</v>
      </c>
      <c r="C9" s="206">
        <v>6813</v>
      </c>
      <c r="D9" s="209">
        <f t="shared" si="0"/>
        <v>28</v>
      </c>
      <c r="E9" s="208">
        <f>'[5]тр-9 мес'!E9+'[5]окт-труд-20'!E9</f>
        <v>1</v>
      </c>
      <c r="F9" s="208">
        <f>'[5]тр-9 мес'!F9+'[5]окт-труд-20'!F9</f>
        <v>2</v>
      </c>
      <c r="G9" s="208">
        <f>'[5]тр-9 мес'!G9+'[5]окт-труд-20'!G9</f>
        <v>0</v>
      </c>
      <c r="H9" s="208">
        <f>'[5]тр-9 мес'!H9+'[5]окт-труд-20'!H9</f>
        <v>0</v>
      </c>
      <c r="I9" s="208">
        <f>'[5]тр-9 мес'!I9+'[5]окт-труд-20'!I9</f>
        <v>0</v>
      </c>
      <c r="J9" s="208">
        <f>'[5]тр-9 мес'!J9+'[5]окт-труд-20'!J9</f>
        <v>0</v>
      </c>
      <c r="K9" s="208">
        <v>8</v>
      </c>
      <c r="L9" s="208">
        <f>'[5]тр-9 мес'!L9+'[5]окт-труд-20'!L9</f>
        <v>0</v>
      </c>
      <c r="M9" s="208">
        <f>'[5]тр-9 мес'!M9+'[5]окт-труд-20'!M9</f>
        <v>1</v>
      </c>
      <c r="N9" s="208">
        <f>'[5]тр-9 мес'!N9+'[5]окт-труд-20'!N9</f>
        <v>0</v>
      </c>
      <c r="O9" s="208">
        <f>'[5]тр-9 мес'!O9+'[5]окт-труд-20'!O9</f>
        <v>0</v>
      </c>
      <c r="P9" s="208">
        <f>'[5]тр-9 мес'!P9+'[5]окт-труд-20'!P9</f>
        <v>1</v>
      </c>
      <c r="Q9" s="208">
        <f>'[5]тр-9 мес'!Q9+'[5]окт-труд-20'!Q9</f>
        <v>0</v>
      </c>
      <c r="R9" s="208">
        <f>'[5]тр-9 мес'!R9+'[5]окт-труд-20'!R9</f>
        <v>3</v>
      </c>
      <c r="S9" s="208">
        <f>'[5]тр-9 мес'!S9+'[5]окт-труд-20'!S9</f>
        <v>12</v>
      </c>
      <c r="T9" s="208">
        <f>'[5]тр-9 мес'!T9+'[5]окт-труд-20'!T9</f>
        <v>0</v>
      </c>
      <c r="U9" s="208">
        <f>'[5]тр-9 мес'!U9+'[5]окт-труд-20'!U9</f>
        <v>0</v>
      </c>
      <c r="V9" s="208">
        <f>'[5]тр-9 мес'!V9+'[5]окт-труд-20'!V9</f>
        <v>0</v>
      </c>
    </row>
    <row r="10" spans="1:22" ht="13.8">
      <c r="A10" s="210">
        <v>5</v>
      </c>
      <c r="B10" s="205" t="s">
        <v>41</v>
      </c>
      <c r="C10" s="206">
        <v>7086</v>
      </c>
      <c r="D10" s="209">
        <f t="shared" si="0"/>
        <v>50</v>
      </c>
      <c r="E10" s="208">
        <f>'[5]тр-9 мес'!E10+'[5]окт-труд-20'!E10</f>
        <v>1</v>
      </c>
      <c r="F10" s="208">
        <f>'[5]тр-9 мес'!F10+'[5]окт-труд-20'!F10</f>
        <v>3</v>
      </c>
      <c r="G10" s="208">
        <f>'[5]тр-9 мес'!G10+'[5]окт-труд-20'!G10</f>
        <v>0</v>
      </c>
      <c r="H10" s="208">
        <f>'[5]тр-9 мес'!H10+'[5]окт-труд-20'!H10</f>
        <v>0</v>
      </c>
      <c r="I10" s="208">
        <f>'[5]тр-9 мес'!I10+'[5]окт-труд-20'!I10</f>
        <v>0</v>
      </c>
      <c r="J10" s="208">
        <f>'[5]тр-9 мес'!J10+'[5]окт-труд-20'!J10</f>
        <v>0</v>
      </c>
      <c r="K10" s="208">
        <f>'[5]тр-9 мес'!K10+'[5]окт-труд-20'!K10</f>
        <v>16</v>
      </c>
      <c r="L10" s="208">
        <f>'[5]тр-9 мес'!L10+'[5]окт-труд-20'!L10</f>
        <v>1</v>
      </c>
      <c r="M10" s="208">
        <f>'[5]тр-9 мес'!M10+'[5]окт-труд-20'!M10</f>
        <v>3</v>
      </c>
      <c r="N10" s="208">
        <f>'[5]тр-9 мес'!N10+'[5]окт-труд-20'!N10</f>
        <v>0</v>
      </c>
      <c r="O10" s="208">
        <f>'[5]тр-9 мес'!O10+'[5]окт-труд-20'!O10</f>
        <v>0</v>
      </c>
      <c r="P10" s="208">
        <f>'[5]тр-9 мес'!P10+'[5]окт-труд-20'!P10</f>
        <v>0</v>
      </c>
      <c r="Q10" s="208">
        <f>'[5]тр-9 мес'!Q10+'[5]окт-труд-20'!Q10</f>
        <v>0</v>
      </c>
      <c r="R10" s="208">
        <f>'[5]тр-9 мес'!R10+'[5]окт-труд-20'!R10</f>
        <v>1</v>
      </c>
      <c r="S10" s="208">
        <f>'[5]тр-9 мес'!S10+'[5]окт-труд-20'!S10</f>
        <v>25</v>
      </c>
      <c r="T10" s="208">
        <f>'[5]тр-9 мес'!T10+'[5]окт-труд-20'!T10</f>
        <v>0</v>
      </c>
      <c r="U10" s="208">
        <f>'[5]тр-9 мес'!U10+'[5]окт-труд-20'!U10</f>
        <v>1</v>
      </c>
      <c r="V10" s="208">
        <f>'[5]тр-9 мес'!V10+'[5]окт-труд-20'!V10</f>
        <v>0</v>
      </c>
    </row>
    <row r="11" spans="1:22" ht="13.8">
      <c r="A11" s="204">
        <v>6</v>
      </c>
      <c r="B11" s="205" t="s">
        <v>42</v>
      </c>
      <c r="C11" s="206">
        <v>5848</v>
      </c>
      <c r="D11" s="209">
        <f t="shared" si="0"/>
        <v>38</v>
      </c>
      <c r="E11" s="208">
        <f>'[5]тр-9 мес'!E11+'[5]окт-труд-20'!E11</f>
        <v>0</v>
      </c>
      <c r="F11" s="208">
        <f>'[5]тр-9 мес'!F11+'[5]окт-труд-20'!F11</f>
        <v>4</v>
      </c>
      <c r="G11" s="208">
        <f>'[5]тр-9 мес'!G11+'[5]окт-труд-20'!G11</f>
        <v>0</v>
      </c>
      <c r="H11" s="208">
        <f>'[5]тр-9 мес'!H11+'[5]окт-труд-20'!H11</f>
        <v>0</v>
      </c>
      <c r="I11" s="208">
        <f>'[5]тр-9 мес'!I11+'[5]окт-труд-20'!I11</f>
        <v>0</v>
      </c>
      <c r="J11" s="208">
        <f>'[5]тр-9 мес'!J11+'[5]окт-труд-20'!J11</f>
        <v>0</v>
      </c>
      <c r="K11" s="208">
        <f>'[5]тр-9 мес'!K11+'[5]окт-труд-20'!K11</f>
        <v>10</v>
      </c>
      <c r="L11" s="208">
        <f>'[5]тр-9 мес'!L11+'[5]окт-труд-20'!L11</f>
        <v>2</v>
      </c>
      <c r="M11" s="208">
        <f>'[5]тр-9 мес'!M11+'[5]окт-труд-20'!M11</f>
        <v>2</v>
      </c>
      <c r="N11" s="208">
        <f>'[5]тр-9 мес'!N11+'[5]окт-труд-20'!N11</f>
        <v>0</v>
      </c>
      <c r="O11" s="208">
        <f>'[5]тр-9 мес'!O11+'[5]окт-труд-20'!O11</f>
        <v>0</v>
      </c>
      <c r="P11" s="208">
        <f>'[5]тр-9 мес'!P11+'[5]окт-труд-20'!P11</f>
        <v>0</v>
      </c>
      <c r="Q11" s="208">
        <f>'[5]тр-9 мес'!Q11+'[5]окт-труд-20'!Q11</f>
        <v>0</v>
      </c>
      <c r="R11" s="208">
        <f>'[5]тр-9 мес'!R11+'[5]окт-труд-20'!R11</f>
        <v>5</v>
      </c>
      <c r="S11" s="208">
        <f>'[5]тр-9 мес'!S11+'[5]окт-труд-20'!S11</f>
        <v>14</v>
      </c>
      <c r="T11" s="208">
        <f>'[5]тр-9 мес'!T11+'[5]окт-труд-20'!T11</f>
        <v>1</v>
      </c>
      <c r="U11" s="208">
        <f>'[5]тр-9 мес'!U11+'[5]окт-труд-20'!U11</f>
        <v>0</v>
      </c>
      <c r="V11" s="208">
        <f>'[5]тр-9 мес'!V11+'[5]окт-труд-20'!V11</f>
        <v>0</v>
      </c>
    </row>
    <row r="12" spans="1:22" ht="13.8">
      <c r="A12" s="204">
        <v>7</v>
      </c>
      <c r="B12" s="205" t="s">
        <v>43</v>
      </c>
      <c r="C12" s="206">
        <v>9799</v>
      </c>
      <c r="D12" s="209">
        <f t="shared" si="0"/>
        <v>51</v>
      </c>
      <c r="E12" s="208">
        <f>'[5]тр-9 мес'!E12+'[5]окт-труд-20'!E12</f>
        <v>1</v>
      </c>
      <c r="F12" s="208">
        <f>'[5]тр-9 мес'!F12+'[5]окт-труд-20'!F12</f>
        <v>1</v>
      </c>
      <c r="G12" s="208">
        <f>'[5]тр-9 мес'!G12+'[5]окт-труд-20'!G12</f>
        <v>0</v>
      </c>
      <c r="H12" s="208">
        <f>'[5]тр-9 мес'!H12+'[5]окт-труд-20'!H12</f>
        <v>0</v>
      </c>
      <c r="I12" s="208">
        <f>'[5]тр-9 мес'!I12+'[5]окт-труд-20'!I12</f>
        <v>0</v>
      </c>
      <c r="J12" s="208">
        <f>'[5]тр-9 мес'!J12+'[5]окт-труд-20'!J12</f>
        <v>1</v>
      </c>
      <c r="K12" s="208">
        <f>'[5]тр-9 мес'!K12+'[5]окт-труд-20'!K12</f>
        <v>15</v>
      </c>
      <c r="L12" s="208">
        <f>'[5]тр-9 мес'!L12+'[5]окт-труд-20'!L12</f>
        <v>2</v>
      </c>
      <c r="M12" s="208">
        <f>'[5]тр-9 мес'!M12+'[5]окт-труд-20'!M12</f>
        <v>5</v>
      </c>
      <c r="N12" s="208">
        <f>'[5]тр-9 мес'!N12+'[5]окт-труд-20'!N12</f>
        <v>0</v>
      </c>
      <c r="O12" s="208">
        <f>'[5]тр-9 мес'!O12+'[5]окт-труд-20'!O12</f>
        <v>0</v>
      </c>
      <c r="P12" s="208">
        <f>'[5]тр-9 мес'!P12+'[5]окт-труд-20'!P12</f>
        <v>0</v>
      </c>
      <c r="Q12" s="208">
        <f>'[5]тр-9 мес'!Q12+'[5]окт-труд-20'!Q12</f>
        <v>0</v>
      </c>
      <c r="R12" s="208">
        <f>'[5]тр-9 мес'!R12+'[5]окт-труд-20'!R12</f>
        <v>0</v>
      </c>
      <c r="S12" s="208">
        <f>'[5]тр-9 мес'!S12+'[5]окт-труд-20'!S12</f>
        <v>23</v>
      </c>
      <c r="T12" s="208">
        <f>'[5]тр-9 мес'!T12+'[5]окт-труд-20'!T12</f>
        <v>3</v>
      </c>
      <c r="U12" s="208">
        <f>'[5]тр-9 мес'!U12+'[5]окт-труд-20'!U12</f>
        <v>1</v>
      </c>
      <c r="V12" s="208">
        <f>'[5]тр-9 мес'!V12+'[5]окт-труд-20'!V12</f>
        <v>0</v>
      </c>
    </row>
    <row r="13" spans="1:22" ht="13.8">
      <c r="A13" s="211">
        <v>8</v>
      </c>
      <c r="B13" s="205" t="s">
        <v>44</v>
      </c>
      <c r="C13" s="206">
        <v>7116</v>
      </c>
      <c r="D13" s="209">
        <f t="shared" si="0"/>
        <v>39</v>
      </c>
      <c r="E13" s="208">
        <f>'[5]тр-9 мес'!E13+'[5]окт-труд-20'!E13</f>
        <v>1</v>
      </c>
      <c r="F13" s="208">
        <f>'[5]тр-9 мес'!F13+'[5]окт-труд-20'!F13</f>
        <v>6</v>
      </c>
      <c r="G13" s="208">
        <f>'[5]тр-9 мес'!G13+'[5]окт-труд-20'!G13</f>
        <v>0</v>
      </c>
      <c r="H13" s="208">
        <f>'[5]тр-9 мес'!H13+'[5]окт-труд-20'!H13</f>
        <v>0</v>
      </c>
      <c r="I13" s="208">
        <f>'[5]тр-9 мес'!I13+'[5]окт-труд-20'!I13</f>
        <v>0</v>
      </c>
      <c r="J13" s="208">
        <f>'[5]тр-9 мес'!J13+'[5]окт-труд-20'!J13</f>
        <v>0</v>
      </c>
      <c r="K13" s="208">
        <v>10</v>
      </c>
      <c r="L13" s="208">
        <f>'[5]тр-9 мес'!L13+'[5]окт-труд-20'!L13</f>
        <v>0</v>
      </c>
      <c r="M13" s="208">
        <f>'[5]тр-9 мес'!M13+'[5]окт-труд-20'!M13</f>
        <v>1</v>
      </c>
      <c r="N13" s="208">
        <f>'[5]тр-9 мес'!N13+'[5]окт-труд-20'!N13</f>
        <v>0</v>
      </c>
      <c r="O13" s="208">
        <f>'[5]тр-9 мес'!O13+'[5]окт-труд-20'!O13</f>
        <v>0</v>
      </c>
      <c r="P13" s="208">
        <f>'[5]тр-9 мес'!P13+'[5]окт-труд-20'!P13</f>
        <v>0</v>
      </c>
      <c r="Q13" s="208">
        <f>'[5]тр-9 мес'!Q13+'[5]окт-труд-20'!Q13</f>
        <v>0</v>
      </c>
      <c r="R13" s="208">
        <f>'[5]тр-9 мес'!R13+'[5]окт-труд-20'!R13</f>
        <v>5</v>
      </c>
      <c r="S13" s="208">
        <f>'[5]тр-9 мес'!S13+'[5]окт-труд-20'!S13</f>
        <v>16</v>
      </c>
      <c r="T13" s="208">
        <f>'[5]тр-9 мес'!T13+'[5]окт-труд-20'!T13</f>
        <v>0</v>
      </c>
      <c r="U13" s="208">
        <f>'[5]тр-9 мес'!U13+'[5]окт-труд-20'!U13</f>
        <v>0</v>
      </c>
      <c r="V13" s="208">
        <f>'[5]тр-9 мес'!V13+'[5]окт-труд-20'!V13</f>
        <v>0</v>
      </c>
    </row>
    <row r="14" spans="1:22" ht="13.8">
      <c r="A14" s="204">
        <v>9</v>
      </c>
      <c r="B14" s="205" t="s">
        <v>45</v>
      </c>
      <c r="C14" s="206">
        <v>8351</v>
      </c>
      <c r="D14" s="209">
        <f t="shared" si="0"/>
        <v>55</v>
      </c>
      <c r="E14" s="208">
        <f>'[5]тр-9 мес'!E14+'[5]окт-труд-20'!E14</f>
        <v>2</v>
      </c>
      <c r="F14" s="208">
        <f>'[5]тр-9 мес'!F14+'[5]окт-труд-20'!F14</f>
        <v>4</v>
      </c>
      <c r="G14" s="208">
        <f>'[5]тр-9 мес'!G14+'[5]окт-труд-20'!G14</f>
        <v>0</v>
      </c>
      <c r="H14" s="208">
        <f>'[5]тр-9 мес'!H14+'[5]окт-труд-20'!H14</f>
        <v>0</v>
      </c>
      <c r="I14" s="208">
        <f>'[5]тр-9 мес'!I14+'[5]окт-труд-20'!I14</f>
        <v>0</v>
      </c>
      <c r="J14" s="208">
        <f>'[5]тр-9 мес'!J14+'[5]окт-труд-20'!J14</f>
        <v>0</v>
      </c>
      <c r="K14" s="208">
        <f>'[5]тр-9 мес'!K14+'[5]окт-труд-20'!K14</f>
        <v>21</v>
      </c>
      <c r="L14" s="208">
        <f>'[5]тр-9 мес'!L14+'[5]окт-труд-20'!L14</f>
        <v>1</v>
      </c>
      <c r="M14" s="208">
        <f>'[5]тр-9 мес'!M14+'[5]окт-труд-20'!M14</f>
        <v>2</v>
      </c>
      <c r="N14" s="208">
        <f>'[5]тр-9 мес'!N14+'[5]окт-труд-20'!N14</f>
        <v>0</v>
      </c>
      <c r="O14" s="208">
        <f>'[5]тр-9 мес'!O14+'[5]окт-труд-20'!O14</f>
        <v>0</v>
      </c>
      <c r="P14" s="208">
        <f>'[5]тр-9 мес'!P14+'[5]окт-труд-20'!P14</f>
        <v>0</v>
      </c>
      <c r="Q14" s="208">
        <f>'[5]тр-9 мес'!Q14+'[5]окт-труд-20'!Q14</f>
        <v>0</v>
      </c>
      <c r="R14" s="208">
        <f>'[5]тр-9 мес'!R14+'[5]окт-труд-20'!R14</f>
        <v>6</v>
      </c>
      <c r="S14" s="208">
        <f>'[5]тр-9 мес'!S14+'[5]окт-труд-20'!S14</f>
        <v>19</v>
      </c>
      <c r="T14" s="208">
        <f>'[5]тр-9 мес'!T14+'[5]окт-труд-20'!T14</f>
        <v>0</v>
      </c>
      <c r="U14" s="208">
        <f>'[5]тр-9 мес'!U14+'[5]окт-труд-20'!U14</f>
        <v>1</v>
      </c>
      <c r="V14" s="208">
        <f>'[5]тр-9 мес'!V14+'[5]окт-труд-20'!V14</f>
        <v>1</v>
      </c>
    </row>
    <row r="15" spans="1:22" ht="13.8">
      <c r="A15" s="204">
        <v>10</v>
      </c>
      <c r="B15" s="212" t="s">
        <v>46</v>
      </c>
      <c r="C15" s="206">
        <v>5226</v>
      </c>
      <c r="D15" s="209">
        <f t="shared" si="0"/>
        <v>21</v>
      </c>
      <c r="E15" s="208">
        <f>'[5]тр-9 мес'!E15+'[5]окт-труд-20'!E15</f>
        <v>2</v>
      </c>
      <c r="F15" s="208">
        <f>'[5]тр-9 мес'!F15+'[5]окт-труд-20'!F15</f>
        <v>3</v>
      </c>
      <c r="G15" s="208">
        <f>'[5]тр-9 мес'!G15+'[5]окт-труд-20'!G15</f>
        <v>0</v>
      </c>
      <c r="H15" s="208">
        <f>'[5]тр-9 мес'!H15+'[5]окт-труд-20'!H15</f>
        <v>0</v>
      </c>
      <c r="I15" s="208">
        <f>'[5]тр-9 мес'!I15+'[5]окт-труд-20'!I15</f>
        <v>0</v>
      </c>
      <c r="J15" s="208">
        <f>'[5]тр-9 мес'!J15+'[5]окт-труд-20'!J15</f>
        <v>1</v>
      </c>
      <c r="K15" s="208">
        <f>'[5]тр-9 мес'!K15+'[5]окт-труд-20'!K15</f>
        <v>5</v>
      </c>
      <c r="L15" s="208">
        <f>'[5]тр-9 мес'!L15+'[5]окт-труд-20'!L15</f>
        <v>1</v>
      </c>
      <c r="M15" s="208">
        <f>'[5]тр-9 мес'!M15+'[5]окт-труд-20'!M15</f>
        <v>1</v>
      </c>
      <c r="N15" s="208">
        <f>'[5]тр-9 мес'!N15+'[5]окт-труд-20'!N15</f>
        <v>1</v>
      </c>
      <c r="O15" s="208">
        <f>'[5]тр-9 мес'!O15+'[5]окт-труд-20'!O15</f>
        <v>0</v>
      </c>
      <c r="P15" s="208">
        <f>'[5]тр-9 мес'!P15+'[5]окт-труд-20'!P15</f>
        <v>0</v>
      </c>
      <c r="Q15" s="208">
        <f>'[5]тр-9 мес'!Q15+'[5]окт-труд-20'!Q15</f>
        <v>0</v>
      </c>
      <c r="R15" s="208">
        <f>'[5]тр-9 мес'!R15+'[5]окт-труд-20'!R15</f>
        <v>0</v>
      </c>
      <c r="S15" s="208">
        <f>'[5]тр-9 мес'!S15+'[5]окт-труд-20'!S15</f>
        <v>6</v>
      </c>
      <c r="T15" s="208">
        <f>'[5]тр-9 мес'!T15+'[5]окт-труд-20'!T15</f>
        <v>1</v>
      </c>
      <c r="U15" s="208">
        <f>'[5]тр-9 мес'!U15+'[5]окт-труд-20'!U15</f>
        <v>1</v>
      </c>
      <c r="V15" s="208">
        <f>'[5]тр-9 мес'!V15+'[5]окт-труд-20'!V15</f>
        <v>1</v>
      </c>
    </row>
    <row r="16" spans="1:22" ht="13.8">
      <c r="A16" s="213" t="s">
        <v>107</v>
      </c>
      <c r="B16" s="214" t="s">
        <v>47</v>
      </c>
      <c r="C16" s="215">
        <v>79210</v>
      </c>
      <c r="D16" s="216">
        <f>SUM(D6:D15)</f>
        <v>421</v>
      </c>
      <c r="E16" s="216">
        <f t="shared" ref="E16:V16" si="1">SUM(E6:E15)</f>
        <v>11</v>
      </c>
      <c r="F16" s="216">
        <f t="shared" si="1"/>
        <v>40</v>
      </c>
      <c r="G16" s="216">
        <f t="shared" si="1"/>
        <v>0</v>
      </c>
      <c r="H16" s="216">
        <f t="shared" si="1"/>
        <v>1</v>
      </c>
      <c r="I16" s="216">
        <f t="shared" si="1"/>
        <v>1</v>
      </c>
      <c r="J16" s="216">
        <f t="shared" si="1"/>
        <v>5</v>
      </c>
      <c r="K16" s="216">
        <f t="shared" si="1"/>
        <v>118</v>
      </c>
      <c r="L16" s="216">
        <f t="shared" si="1"/>
        <v>13</v>
      </c>
      <c r="M16" s="216">
        <f t="shared" si="1"/>
        <v>33</v>
      </c>
      <c r="N16" s="216">
        <f t="shared" si="1"/>
        <v>1</v>
      </c>
      <c r="O16" s="216">
        <f t="shared" si="1"/>
        <v>2</v>
      </c>
      <c r="P16" s="216">
        <f t="shared" si="1"/>
        <v>4</v>
      </c>
      <c r="Q16" s="216">
        <f t="shared" si="1"/>
        <v>0</v>
      </c>
      <c r="R16" s="216">
        <f t="shared" si="1"/>
        <v>27</v>
      </c>
      <c r="S16" s="216">
        <f t="shared" si="1"/>
        <v>159</v>
      </c>
      <c r="T16" s="216">
        <f t="shared" si="1"/>
        <v>6</v>
      </c>
      <c r="U16" s="217">
        <f t="shared" si="1"/>
        <v>6</v>
      </c>
      <c r="V16" s="217">
        <f t="shared" si="1"/>
        <v>3</v>
      </c>
    </row>
    <row r="17" spans="1:22" ht="13.8">
      <c r="A17" s="204">
        <v>11</v>
      </c>
      <c r="B17" s="218" t="s">
        <v>108</v>
      </c>
      <c r="C17" s="219">
        <v>37046</v>
      </c>
      <c r="D17" s="207">
        <f t="shared" si="0"/>
        <v>149</v>
      </c>
      <c r="E17" s="208">
        <f>'[5]тр-9 мес'!E17+'[5]окт-труд-20'!E17</f>
        <v>8</v>
      </c>
      <c r="F17" s="208">
        <f>'[5]тр-9 мес'!F17+'[5]окт-труд-20'!F17</f>
        <v>20</v>
      </c>
      <c r="G17" s="208">
        <f>'[5]тр-9 мес'!G17+'[5]окт-труд-20'!G17</f>
        <v>0</v>
      </c>
      <c r="H17" s="208">
        <f>'[5]тр-9 мес'!H17+'[5]окт-труд-20'!H17</f>
        <v>2</v>
      </c>
      <c r="I17" s="208">
        <f>'[5]тр-9 мес'!I17+'[5]окт-труд-20'!I17</f>
        <v>0</v>
      </c>
      <c r="J17" s="208">
        <f>'[5]тр-9 мес'!J17+'[5]окт-труд-20'!J17</f>
        <v>2</v>
      </c>
      <c r="K17" s="208">
        <f>'[5]тр-9 мес'!K17+'[5]окт-труд-20'!K17</f>
        <v>43</v>
      </c>
      <c r="L17" s="208">
        <f>'[5]тр-9 мес'!L17+'[5]окт-труд-20'!L17</f>
        <v>2</v>
      </c>
      <c r="M17" s="208">
        <f>'[5]тр-9 мес'!M17+'[5]окт-труд-20'!M17</f>
        <v>10</v>
      </c>
      <c r="N17" s="208">
        <f>'[5]тр-9 мес'!N17+'[5]окт-труд-20'!N17</f>
        <v>0</v>
      </c>
      <c r="O17" s="208">
        <f>'[5]тр-9 мес'!O17+'[5]окт-труд-20'!O17</f>
        <v>0</v>
      </c>
      <c r="P17" s="208">
        <v>2</v>
      </c>
      <c r="Q17" s="208">
        <f>'[5]тр-9 мес'!Q17+'[5]окт-труд-20'!Q17</f>
        <v>0</v>
      </c>
      <c r="R17" s="208">
        <f>'[5]тр-9 мес'!R17+'[5]окт-труд-20'!R17</f>
        <v>8</v>
      </c>
      <c r="S17" s="208">
        <v>50</v>
      </c>
      <c r="T17" s="208">
        <f>'[5]тр-9 мес'!T17+'[5]окт-труд-20'!T17</f>
        <v>2</v>
      </c>
      <c r="U17" s="208">
        <f>'[5]тр-9 мес'!U17+'[5]окт-труд-20'!U17</f>
        <v>3</v>
      </c>
      <c r="V17" s="208">
        <f>'[5]тр-9 мес'!V17+'[5]окт-труд-20'!V17</f>
        <v>4</v>
      </c>
    </row>
    <row r="18" spans="1:22" ht="25.8" customHeight="1">
      <c r="A18" s="220" t="s">
        <v>109</v>
      </c>
      <c r="B18" s="221"/>
      <c r="C18" s="222">
        <v>116256</v>
      </c>
      <c r="D18" s="223">
        <f>D16+D17</f>
        <v>570</v>
      </c>
      <c r="E18" s="223">
        <f t="shared" ref="E18:V18" si="2">E16+E17</f>
        <v>19</v>
      </c>
      <c r="F18" s="223">
        <f t="shared" si="2"/>
        <v>60</v>
      </c>
      <c r="G18" s="223">
        <f t="shared" si="2"/>
        <v>0</v>
      </c>
      <c r="H18" s="223">
        <f t="shared" si="2"/>
        <v>3</v>
      </c>
      <c r="I18" s="223">
        <f t="shared" si="2"/>
        <v>1</v>
      </c>
      <c r="J18" s="223">
        <f t="shared" si="2"/>
        <v>7</v>
      </c>
      <c r="K18" s="223">
        <f t="shared" si="2"/>
        <v>161</v>
      </c>
      <c r="L18" s="223">
        <f t="shared" si="2"/>
        <v>15</v>
      </c>
      <c r="M18" s="223">
        <f t="shared" si="2"/>
        <v>43</v>
      </c>
      <c r="N18" s="223">
        <f t="shared" si="2"/>
        <v>1</v>
      </c>
      <c r="O18" s="223">
        <f t="shared" si="2"/>
        <v>2</v>
      </c>
      <c r="P18" s="223">
        <f t="shared" si="2"/>
        <v>6</v>
      </c>
      <c r="Q18" s="223">
        <f t="shared" si="2"/>
        <v>0</v>
      </c>
      <c r="R18" s="223">
        <f t="shared" si="2"/>
        <v>35</v>
      </c>
      <c r="S18" s="223">
        <f t="shared" si="2"/>
        <v>209</v>
      </c>
      <c r="T18" s="223">
        <f t="shared" si="2"/>
        <v>8</v>
      </c>
      <c r="U18" s="223">
        <f t="shared" si="2"/>
        <v>9</v>
      </c>
      <c r="V18" s="223">
        <f t="shared" si="2"/>
        <v>7</v>
      </c>
    </row>
    <row r="19" spans="1:22" ht="13.8">
      <c r="A19" s="224" t="s">
        <v>110</v>
      </c>
      <c r="B19" s="224"/>
      <c r="C19" s="224"/>
      <c r="D19" s="225">
        <v>1</v>
      </c>
      <c r="E19" s="226">
        <f t="shared" ref="E19:V19" si="3">SUM(E$18/$D$18)*1</f>
        <v>3.3333333333333333E-2</v>
      </c>
      <c r="F19" s="226">
        <f t="shared" si="3"/>
        <v>0.10526315789473684</v>
      </c>
      <c r="G19" s="226">
        <f t="shared" si="3"/>
        <v>0</v>
      </c>
      <c r="H19" s="226">
        <f t="shared" si="3"/>
        <v>5.263157894736842E-3</v>
      </c>
      <c r="I19" s="226">
        <f t="shared" si="3"/>
        <v>1.7543859649122807E-3</v>
      </c>
      <c r="J19" s="226">
        <f t="shared" si="3"/>
        <v>1.2280701754385965E-2</v>
      </c>
      <c r="K19" s="227">
        <f t="shared" si="3"/>
        <v>0.28245614035087718</v>
      </c>
      <c r="L19" s="226">
        <f t="shared" si="3"/>
        <v>2.6315789473684209E-2</v>
      </c>
      <c r="M19" s="226">
        <f t="shared" si="3"/>
        <v>7.5438596491228069E-2</v>
      </c>
      <c r="N19" s="226">
        <f t="shared" si="3"/>
        <v>1.7543859649122807E-3</v>
      </c>
      <c r="O19" s="226">
        <f t="shared" si="3"/>
        <v>3.5087719298245615E-3</v>
      </c>
      <c r="P19" s="226">
        <f t="shared" si="3"/>
        <v>1.0526315789473684E-2</v>
      </c>
      <c r="Q19" s="226">
        <f t="shared" si="3"/>
        <v>0</v>
      </c>
      <c r="R19" s="226">
        <f t="shared" si="3"/>
        <v>6.1403508771929821E-2</v>
      </c>
      <c r="S19" s="226">
        <f t="shared" si="3"/>
        <v>0.36666666666666664</v>
      </c>
      <c r="T19" s="226">
        <f t="shared" si="3"/>
        <v>1.4035087719298246E-2</v>
      </c>
      <c r="U19" s="226">
        <f t="shared" si="3"/>
        <v>1.5789473684210527E-2</v>
      </c>
      <c r="V19" s="226">
        <f t="shared" si="3"/>
        <v>1.2280701754385965E-2</v>
      </c>
    </row>
    <row r="20" spans="1:22" ht="37.200000000000003" customHeight="1">
      <c r="A20" s="228" t="s">
        <v>111</v>
      </c>
      <c r="B20" s="229"/>
      <c r="C20" s="229"/>
      <c r="D20" s="230">
        <f>D18*100000/$C18*1.2</f>
        <v>588.35672997522704</v>
      </c>
      <c r="E20" s="230">
        <f t="shared" ref="E20:V20" si="4">E18*100000/$C18*1.2</f>
        <v>19.611890999174236</v>
      </c>
      <c r="F20" s="230">
        <f t="shared" si="4"/>
        <v>61.93228736581338</v>
      </c>
      <c r="G20" s="230">
        <f t="shared" si="4"/>
        <v>0</v>
      </c>
      <c r="H20" s="230">
        <f t="shared" si="4"/>
        <v>3.0966143682906688</v>
      </c>
      <c r="I20" s="230">
        <f t="shared" si="4"/>
        <v>1.0322047894302229</v>
      </c>
      <c r="J20" s="230">
        <f t="shared" si="4"/>
        <v>7.2254335260115603</v>
      </c>
      <c r="K20" s="230">
        <f t="shared" si="4"/>
        <v>166.18497109826589</v>
      </c>
      <c r="L20" s="230">
        <f t="shared" si="4"/>
        <v>15.483071841453345</v>
      </c>
      <c r="M20" s="230">
        <f t="shared" si="4"/>
        <v>44.384805945499586</v>
      </c>
      <c r="N20" s="230">
        <f t="shared" si="4"/>
        <v>1.0322047894302229</v>
      </c>
      <c r="O20" s="230">
        <f t="shared" si="4"/>
        <v>2.0644095788604457</v>
      </c>
      <c r="P20" s="230">
        <f t="shared" si="4"/>
        <v>6.1932287365813377</v>
      </c>
      <c r="Q20" s="230">
        <f t="shared" si="4"/>
        <v>0</v>
      </c>
      <c r="R20" s="230">
        <f t="shared" si="4"/>
        <v>36.127167630057798</v>
      </c>
      <c r="S20" s="230">
        <f t="shared" si="4"/>
        <v>215.73080099091661</v>
      </c>
      <c r="T20" s="230">
        <f t="shared" si="4"/>
        <v>8.257638315441783</v>
      </c>
      <c r="U20" s="230">
        <f t="shared" si="4"/>
        <v>9.2898431048720074</v>
      </c>
      <c r="V20" s="230">
        <f t="shared" si="4"/>
        <v>7.2254335260115603</v>
      </c>
    </row>
    <row r="21" spans="1:22" ht="13.8">
      <c r="A21" s="231" t="s">
        <v>112</v>
      </c>
      <c r="B21" s="232"/>
      <c r="C21" s="232"/>
      <c r="D21" s="92">
        <v>545.79999999999995</v>
      </c>
      <c r="E21" s="92">
        <v>22.8</v>
      </c>
      <c r="F21" s="92">
        <v>76.8</v>
      </c>
      <c r="G21" s="92"/>
      <c r="H21" s="92">
        <v>6.2</v>
      </c>
      <c r="I21" s="92"/>
      <c r="J21" s="92">
        <v>13.5</v>
      </c>
      <c r="K21" s="233" t="s">
        <v>113</v>
      </c>
      <c r="L21" s="92">
        <v>25.9</v>
      </c>
      <c r="M21" s="92">
        <v>27</v>
      </c>
      <c r="N21" s="92">
        <v>1</v>
      </c>
      <c r="O21" s="92"/>
      <c r="P21" s="92">
        <v>5.2</v>
      </c>
      <c r="Q21" s="92">
        <v>1</v>
      </c>
      <c r="R21" s="92">
        <v>33.200000000000003</v>
      </c>
      <c r="S21" s="234">
        <v>179.5</v>
      </c>
      <c r="T21" s="235"/>
      <c r="U21" s="92">
        <v>10.4</v>
      </c>
      <c r="V21" s="235"/>
    </row>
    <row r="22" spans="1:22">
      <c r="A22" s="236" t="s">
        <v>114</v>
      </c>
      <c r="B22" s="237"/>
      <c r="C22" s="238"/>
      <c r="D22" s="239">
        <f>D20/D21-100%</f>
        <v>7.7971289804373622E-2</v>
      </c>
      <c r="E22" s="239">
        <f t="shared" ref="E22:U22" si="5">E20/E21-100%</f>
        <v>-0.13982934214148091</v>
      </c>
      <c r="F22" s="239">
        <f t="shared" si="5"/>
        <v>-0.19359000825763828</v>
      </c>
      <c r="G22" s="239"/>
      <c r="H22" s="239">
        <f t="shared" si="5"/>
        <v>-0.50054606963053727</v>
      </c>
      <c r="I22" s="239"/>
      <c r="J22" s="239">
        <f t="shared" si="5"/>
        <v>-0.46478270177692149</v>
      </c>
      <c r="K22" s="239">
        <f t="shared" si="5"/>
        <v>8.9737515398464751E-2</v>
      </c>
      <c r="L22" s="239">
        <f t="shared" si="5"/>
        <v>-0.40219799839948467</v>
      </c>
      <c r="M22" s="239">
        <f t="shared" si="5"/>
        <v>0.64388170168516989</v>
      </c>
      <c r="N22" s="239">
        <f t="shared" si="5"/>
        <v>3.2204789430222869E-2</v>
      </c>
      <c r="O22" s="239"/>
      <c r="P22" s="239">
        <f t="shared" si="5"/>
        <v>0.19100552626564182</v>
      </c>
      <c r="Q22" s="239"/>
      <c r="R22" s="239">
        <f t="shared" si="5"/>
        <v>8.8167699700536062E-2</v>
      </c>
      <c r="S22" s="239">
        <f t="shared" si="5"/>
        <v>0.20184290245635994</v>
      </c>
      <c r="T22" s="239"/>
      <c r="U22" s="239">
        <f t="shared" si="5"/>
        <v>-0.10674585530076852</v>
      </c>
      <c r="V22" s="239"/>
    </row>
    <row r="23" spans="1:22" ht="13.8">
      <c r="A23" s="240" t="s">
        <v>115</v>
      </c>
      <c r="B23" s="241"/>
      <c r="C23" s="242"/>
      <c r="D23" s="243">
        <v>526</v>
      </c>
      <c r="E23" s="244">
        <v>22</v>
      </c>
      <c r="F23" s="244">
        <v>74</v>
      </c>
      <c r="G23" s="244"/>
      <c r="H23" s="244">
        <v>6</v>
      </c>
      <c r="I23" s="244"/>
      <c r="J23" s="244">
        <v>13</v>
      </c>
      <c r="K23" s="244">
        <v>147</v>
      </c>
      <c r="L23" s="244">
        <v>25</v>
      </c>
      <c r="M23" s="244">
        <v>26</v>
      </c>
      <c r="N23" s="244">
        <v>1</v>
      </c>
      <c r="O23" s="244"/>
      <c r="P23" s="244">
        <v>5</v>
      </c>
      <c r="Q23" s="245">
        <v>1</v>
      </c>
      <c r="R23" s="246">
        <v>32</v>
      </c>
      <c r="S23" s="247">
        <v>173</v>
      </c>
      <c r="T23" s="248"/>
      <c r="U23" s="245">
        <v>10</v>
      </c>
      <c r="V23" s="249"/>
    </row>
    <row r="24" spans="1:22" ht="13.8">
      <c r="A24" s="250" t="s">
        <v>116</v>
      </c>
      <c r="B24" s="251"/>
      <c r="C24" s="252"/>
      <c r="D24" s="92">
        <v>535.20000000000005</v>
      </c>
      <c r="E24" s="92">
        <v>21.7</v>
      </c>
      <c r="F24" s="92">
        <v>79.599999999999994</v>
      </c>
      <c r="G24" s="92"/>
      <c r="H24" s="92"/>
      <c r="I24" s="92"/>
      <c r="J24" s="92">
        <v>14.5</v>
      </c>
      <c r="K24" s="92">
        <v>129.19999999999999</v>
      </c>
      <c r="L24" s="92">
        <v>20.7</v>
      </c>
      <c r="M24" s="92">
        <v>36.200000000000003</v>
      </c>
      <c r="N24" s="92">
        <v>1</v>
      </c>
      <c r="O24" s="92">
        <v>1</v>
      </c>
      <c r="P24" s="92">
        <v>9.3000000000000007</v>
      </c>
      <c r="Q24" s="92"/>
      <c r="R24" s="92">
        <v>20.7</v>
      </c>
      <c r="S24" s="253">
        <v>194.4</v>
      </c>
      <c r="T24" s="253">
        <v>12.4</v>
      </c>
      <c r="U24" s="254"/>
      <c r="V24" s="235"/>
    </row>
    <row r="25" spans="1:22" ht="13.8">
      <c r="A25" s="255" t="s">
        <v>117</v>
      </c>
      <c r="B25" s="256"/>
      <c r="C25" s="257"/>
      <c r="D25" s="258">
        <v>511.70657837324507</v>
      </c>
      <c r="E25" s="258">
        <v>23.633034744145856</v>
      </c>
      <c r="F25" s="258">
        <v>60.623871734982849</v>
      </c>
      <c r="G25" s="258">
        <v>0</v>
      </c>
      <c r="H25" s="258">
        <v>3.0825697492364159</v>
      </c>
      <c r="I25" s="258">
        <v>1.027523249745472</v>
      </c>
      <c r="J25" s="258">
        <v>10.27523249745472</v>
      </c>
      <c r="K25" s="258">
        <v>138.71563871563873</v>
      </c>
      <c r="L25" s="258">
        <v>23.633034744145856</v>
      </c>
      <c r="M25" s="258">
        <v>22.605511494400382</v>
      </c>
      <c r="N25" s="258">
        <v>1.027523249745472</v>
      </c>
      <c r="O25" s="258">
        <v>3.0825697492364159</v>
      </c>
      <c r="P25" s="258">
        <v>5.13761624872736</v>
      </c>
      <c r="Q25" s="258">
        <v>1.027523249745472</v>
      </c>
      <c r="R25" s="258">
        <v>27.743127743127747</v>
      </c>
      <c r="S25" s="259">
        <v>189.06427795316685</v>
      </c>
      <c r="T25" s="259">
        <v>10.27523249745472</v>
      </c>
      <c r="U25" s="260"/>
      <c r="V25" s="261"/>
    </row>
    <row r="26" spans="1:22" ht="13.8">
      <c r="A26" s="262" t="s">
        <v>118</v>
      </c>
      <c r="B26" s="262"/>
      <c r="C26" s="262"/>
      <c r="D26" s="263">
        <v>546.46669276995624</v>
      </c>
      <c r="E26" s="264">
        <v>17.364362200166834</v>
      </c>
      <c r="F26" s="264">
        <v>75.586047224255623</v>
      </c>
      <c r="G26" s="264">
        <v>1.021433070598049</v>
      </c>
      <c r="H26" s="264">
        <v>5.1071653529902452</v>
      </c>
      <c r="I26" s="264">
        <v>1.021433070598049</v>
      </c>
      <c r="J26" s="264">
        <v>7.1500314941863428</v>
      </c>
      <c r="K26" s="264">
        <v>141.97919681312879</v>
      </c>
      <c r="L26" s="264">
        <v>24.514393694353178</v>
      </c>
      <c r="M26" s="264">
        <v>32.685858259137568</v>
      </c>
      <c r="N26" s="264">
        <v>1.021433070598049</v>
      </c>
      <c r="O26" s="264">
        <v>1.021433070598049</v>
      </c>
      <c r="P26" s="264">
        <v>7.1500314941863428</v>
      </c>
      <c r="Q26" s="265"/>
      <c r="R26" s="266">
        <v>16.342929129568784</v>
      </c>
      <c r="S26" s="267">
        <v>214.50094482559032</v>
      </c>
      <c r="T26" s="92">
        <v>4.085732282392196</v>
      </c>
      <c r="U26" s="268"/>
      <c r="V26" s="261"/>
    </row>
  </sheetData>
  <mergeCells count="15">
    <mergeCell ref="A24:C24"/>
    <mergeCell ref="A25:C25"/>
    <mergeCell ref="A26:C26"/>
    <mergeCell ref="A18:B18"/>
    <mergeCell ref="A19:C19"/>
    <mergeCell ref="A20:C20"/>
    <mergeCell ref="A21:C21"/>
    <mergeCell ref="A22:C22"/>
    <mergeCell ref="A23:C23"/>
    <mergeCell ref="A1:R1"/>
    <mergeCell ref="B2:S2"/>
    <mergeCell ref="A4:A5"/>
    <mergeCell ref="B4:B5"/>
    <mergeCell ref="C4:C5"/>
    <mergeCell ref="D4:D5"/>
  </mergeCells>
  <dataValidations count="1">
    <dataValidation operator="equal" allowBlank="1" showErrorMessage="1" sqref="C6:C17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Zeros="0" topLeftCell="A7" workbookViewId="0">
      <selection activeCell="B30" sqref="B30"/>
    </sheetView>
  </sheetViews>
  <sheetFormatPr defaultRowHeight="13.2"/>
  <cols>
    <col min="1" max="1" width="6.44140625" customWidth="1"/>
    <col min="2" max="2" width="16.21875" customWidth="1"/>
  </cols>
  <sheetData>
    <row r="1" spans="1:23" ht="20.399999999999999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23" ht="20.399999999999999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23" ht="21" thickBo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23" ht="121.2" thickBot="1">
      <c r="A4" s="187" t="s">
        <v>67</v>
      </c>
      <c r="B4" s="188" t="s">
        <v>68</v>
      </c>
      <c r="C4" s="189" t="s">
        <v>119</v>
      </c>
      <c r="D4" s="190" t="s">
        <v>70</v>
      </c>
      <c r="E4" s="191" t="s">
        <v>71</v>
      </c>
      <c r="F4" s="191" t="s">
        <v>72</v>
      </c>
      <c r="G4" s="191" t="s">
        <v>73</v>
      </c>
      <c r="H4" s="191" t="s">
        <v>74</v>
      </c>
      <c r="I4" s="191" t="s">
        <v>75</v>
      </c>
      <c r="J4" s="191" t="s">
        <v>76</v>
      </c>
      <c r="K4" s="191" t="s">
        <v>77</v>
      </c>
      <c r="L4" s="191" t="s">
        <v>78</v>
      </c>
      <c r="M4" s="191" t="s">
        <v>79</v>
      </c>
      <c r="N4" s="191" t="s">
        <v>80</v>
      </c>
      <c r="O4" s="191" t="s">
        <v>81</v>
      </c>
      <c r="P4" s="191" t="s">
        <v>82</v>
      </c>
      <c r="Q4" s="191" t="s">
        <v>83</v>
      </c>
      <c r="R4" s="192" t="s">
        <v>84</v>
      </c>
      <c r="S4" s="269" t="s">
        <v>85</v>
      </c>
      <c r="T4" s="194" t="s">
        <v>86</v>
      </c>
      <c r="U4" s="194" t="s">
        <v>87</v>
      </c>
      <c r="V4" s="195" t="s">
        <v>88</v>
      </c>
    </row>
    <row r="5" spans="1:23">
      <c r="A5" s="187"/>
      <c r="B5" s="188"/>
      <c r="C5" s="189"/>
      <c r="D5" s="190"/>
      <c r="E5" s="196" t="s">
        <v>89</v>
      </c>
      <c r="F5" s="196" t="s">
        <v>90</v>
      </c>
      <c r="G5" s="196" t="s">
        <v>91</v>
      </c>
      <c r="H5" s="196" t="s">
        <v>92</v>
      </c>
      <c r="I5" s="196" t="s">
        <v>93</v>
      </c>
      <c r="J5" s="196" t="s">
        <v>94</v>
      </c>
      <c r="K5" s="197" t="s">
        <v>95</v>
      </c>
      <c r="L5" s="196" t="s">
        <v>96</v>
      </c>
      <c r="M5" s="196" t="s">
        <v>97</v>
      </c>
      <c r="N5" s="196" t="s">
        <v>98</v>
      </c>
      <c r="O5" s="196" t="s">
        <v>99</v>
      </c>
      <c r="P5" s="196" t="s">
        <v>100</v>
      </c>
      <c r="Q5" s="198" t="s">
        <v>101</v>
      </c>
      <c r="R5" s="199" t="s">
        <v>102</v>
      </c>
      <c r="S5" s="270" t="s">
        <v>103</v>
      </c>
      <c r="T5" s="201" t="s">
        <v>104</v>
      </c>
      <c r="U5" s="202" t="s">
        <v>105</v>
      </c>
      <c r="V5" s="203" t="s">
        <v>106</v>
      </c>
      <c r="W5" s="152"/>
    </row>
    <row r="6" spans="1:23">
      <c r="A6" s="271">
        <v>1</v>
      </c>
      <c r="B6" s="51" t="s">
        <v>37</v>
      </c>
      <c r="C6" s="272">
        <v>18527</v>
      </c>
      <c r="D6" s="273">
        <f>'[5]10м (труд) '!D6*100000/'[5]10м (труд) '!$C6*1.2</f>
        <v>453.3923463053921</v>
      </c>
      <c r="E6" s="274">
        <f>'[5]10м (труд) '!E6*100000/'[5]10м (труд) '!$C6*1.2</f>
        <v>12.954067037296918</v>
      </c>
      <c r="F6" s="274">
        <f>'[5]10м (труд) '!F6*100000/'[5]10м (труд) '!$C6*1.2</f>
        <v>58.293301667836133</v>
      </c>
      <c r="G6" s="274">
        <f>'[5]10м (труд) '!G6*100000/'[5]10м (труд) '!$C6*1.2</f>
        <v>0</v>
      </c>
      <c r="H6" s="274">
        <f>'[5]10м (труд) '!H6*100000/'[5]10м (труд) '!$C6*1.2</f>
        <v>6.4770335186484589</v>
      </c>
      <c r="I6" s="274">
        <f>'[5]10м (труд) '!I6*100000/'[5]10м (труд) '!$C6*1.2</f>
        <v>6.4770335186484589</v>
      </c>
      <c r="J6" s="274">
        <f>'[5]10м (труд) '!J6*100000/'[5]10м (труд) '!$C6*1.2</f>
        <v>12.954067037296918</v>
      </c>
      <c r="K6" s="274">
        <f>'[5]10м (труд) '!K6*100000/'[5]10м (труд) '!$C6*1.2</f>
        <v>123.06363685432071</v>
      </c>
      <c r="L6" s="274">
        <f>'[5]10м (труд) '!L6*100000/'[5]10м (труд) '!$C6*1.2</f>
        <v>19.431100555945374</v>
      </c>
      <c r="M6" s="274">
        <f>'[5]10м (труд) '!M6*100000/'[5]10м (труд) '!$C6*1.2</f>
        <v>45.33923463053921</v>
      </c>
      <c r="N6" s="274">
        <f>'[5]10м (труд) '!N6*100000/'[5]10м (труд) '!$C6*1.2</f>
        <v>0</v>
      </c>
      <c r="O6" s="274">
        <f>'[5]10м (труд) '!O6*100000/'[5]10м (труд) '!$C6*1.2</f>
        <v>6.4770335186484589</v>
      </c>
      <c r="P6" s="274">
        <f>'[5]10м (труд) '!P6*100000/'[5]10м (труд) '!$C6*1.2</f>
        <v>12.954067037296918</v>
      </c>
      <c r="Q6" s="274">
        <f>'[5]10м (труд) '!Q6*100000/'[5]10м (труд) '!$C6*1.2</f>
        <v>0</v>
      </c>
      <c r="R6" s="274">
        <f>'[5]10м (труд) '!R6*100000/'[5]10м (труд) '!$C6*1.2</f>
        <v>12.954067037296918</v>
      </c>
      <c r="S6" s="274">
        <f>'[5]10м (труд) '!S6*100000/'[5]10м (труд) '!$C6*1.2</f>
        <v>129.54067037296917</v>
      </c>
      <c r="T6" s="274">
        <f>'[5]10м (труд) '!T6*100000/'[5]10м (труд) '!$C6*1.2</f>
        <v>6.4770335186484589</v>
      </c>
      <c r="U6" s="274">
        <f>'[5]10м (труд) '!U6*100000/'[5]10м (труд) '!$C6*1.2</f>
        <v>12.954067037296918</v>
      </c>
      <c r="V6" s="274">
        <f>'[5]10м (труд) '!V6*100000/'[5]10м (труд) '!$C6*1.2</f>
        <v>0</v>
      </c>
      <c r="W6" s="275"/>
    </row>
    <row r="7" spans="1:23">
      <c r="A7" s="271">
        <v>2</v>
      </c>
      <c r="B7" s="51" t="s">
        <v>38</v>
      </c>
      <c r="C7" s="272">
        <v>4234</v>
      </c>
      <c r="D7" s="273">
        <f>'[5]10м (труд) '!D7*100000/'[5]10м (труд) '!$C7*1.2</f>
        <v>878.60179499291451</v>
      </c>
      <c r="E7" s="274">
        <f>'[5]10м (труд) '!E7*100000/'[5]10м (труд) '!$C7*1.2</f>
        <v>0</v>
      </c>
      <c r="F7" s="274">
        <f>'[5]10м (труд) '!F7*100000/'[5]10м (труд) '!$C7*1.2</f>
        <v>141.70996693434103</v>
      </c>
      <c r="G7" s="274">
        <f>'[5]10м (труд) '!G7*100000/'[5]10м (труд) '!$C7*1.2</f>
        <v>0</v>
      </c>
      <c r="H7" s="274">
        <f>'[5]10м (труд) '!H7*100000/'[5]10м (труд) '!$C7*1.2</f>
        <v>0</v>
      </c>
      <c r="I7" s="274">
        <f>'[5]10м (труд) '!I7*100000/'[5]10м (труд) '!$C7*1.2</f>
        <v>0</v>
      </c>
      <c r="J7" s="274">
        <f>'[5]10м (труд) '!J7*100000/'[5]10м (труд) '!$C7*1.2</f>
        <v>0</v>
      </c>
      <c r="K7" s="274">
        <f>'[5]10м (труд) '!K7*100000/'[5]10м (труд) '!$C7*1.2</f>
        <v>283.41993386868205</v>
      </c>
      <c r="L7" s="274">
        <f>'[5]10м (труд) '!L7*100000/'[5]10м (труд) '!$C7*1.2</f>
        <v>28.341993386868207</v>
      </c>
      <c r="M7" s="274">
        <f>'[5]10м (труд) '!M7*100000/'[5]10м (труд) '!$C7*1.2</f>
        <v>113.36797354747283</v>
      </c>
      <c r="N7" s="274">
        <f>'[5]10м (труд) '!N7*100000/'[5]10м (труд) '!$C7*1.2</f>
        <v>0</v>
      </c>
      <c r="O7" s="274">
        <f>'[5]10м (труд) '!O7*100000/'[5]10м (труд) '!$C7*1.2</f>
        <v>28.341993386868207</v>
      </c>
      <c r="P7" s="274">
        <f>'[5]10м (труд) '!P7*100000/'[5]10м (труд) '!$C7*1.2</f>
        <v>0</v>
      </c>
      <c r="Q7" s="274">
        <f>'[5]10м (труд) '!Q7*100000/'[5]10м (труд) '!$C7*1.2</f>
        <v>0</v>
      </c>
      <c r="R7" s="274">
        <f>'[5]10м (труд) '!R7*100000/'[5]10м (труд) '!$C7*1.2</f>
        <v>28.341993386868207</v>
      </c>
      <c r="S7" s="274">
        <f>'[5]10м (труд) '!S7*100000/'[5]10м (труд) '!$C7*1.2</f>
        <v>255.07794048181387</v>
      </c>
      <c r="T7" s="274">
        <f>'[5]10м (труд) '!T7*100000/'[5]10м (труд) '!$C7*1.2</f>
        <v>0</v>
      </c>
      <c r="U7" s="274">
        <f>'[5]10м (труд) '!U7*100000/'[5]10м (труд) '!$C7*1.2</f>
        <v>0</v>
      </c>
      <c r="V7" s="274">
        <f>'[5]10м (труд) '!V7*100000/'[5]10м (труд) '!$C7*1.2</f>
        <v>0</v>
      </c>
      <c r="W7" s="275"/>
    </row>
    <row r="8" spans="1:23">
      <c r="A8" s="271">
        <v>3</v>
      </c>
      <c r="B8" s="51" t="s">
        <v>39</v>
      </c>
      <c r="C8" s="272">
        <v>6140</v>
      </c>
      <c r="D8" s="273">
        <f>'[5]10м (труд) '!D8*100000/'[5]10м (труд) '!$C8*1.2</f>
        <v>742.67100977198697</v>
      </c>
      <c r="E8" s="274">
        <f>'[5]10м (труд) '!E8*100000/'[5]10м (труд) '!$C8*1.2</f>
        <v>19.543973941368076</v>
      </c>
      <c r="F8" s="274">
        <f>'[5]10м (труд) '!F8*100000/'[5]10м (труд) '!$C8*1.2</f>
        <v>58.631921824104225</v>
      </c>
      <c r="G8" s="274">
        <f>'[5]10м (труд) '!G8*100000/'[5]10м (труд) '!$C8*1.2</f>
        <v>0</v>
      </c>
      <c r="H8" s="274">
        <f>'[5]10м (труд) '!H8*100000/'[5]10м (труд) '!$C8*1.2</f>
        <v>0</v>
      </c>
      <c r="I8" s="274">
        <f>'[5]10м (труд) '!I8*100000/'[5]10м (труд) '!$C8*1.2</f>
        <v>0</v>
      </c>
      <c r="J8" s="274">
        <f>'[5]10м (труд) '!J8*100000/'[5]10м (труд) '!$C8*1.2</f>
        <v>19.543973941368076</v>
      </c>
      <c r="K8" s="274">
        <f>'[5]10м (труд) '!K8*100000/'[5]10м (труд) '!$C8*1.2</f>
        <v>78.175895765472305</v>
      </c>
      <c r="L8" s="274">
        <f>'[5]10м (труд) '!L8*100000/'[5]10м (труд) '!$C8*1.2</f>
        <v>39.087947882736152</v>
      </c>
      <c r="M8" s="274">
        <f>'[5]10м (труд) '!M8*100000/'[5]10м (труд) '!$C8*1.2</f>
        <v>136.80781758957656</v>
      </c>
      <c r="N8" s="274">
        <f>'[5]10м (труд) '!N8*100000/'[5]10м (труд) '!$C8*1.2</f>
        <v>0</v>
      </c>
      <c r="O8" s="274">
        <f>'[5]10м (труд) '!O8*100000/'[5]10м (труд) '!$C8*1.2</f>
        <v>0</v>
      </c>
      <c r="P8" s="274">
        <f>'[5]10м (труд) '!P8*100000/'[5]10м (труд) '!$C8*1.2</f>
        <v>19.543973941368076</v>
      </c>
      <c r="Q8" s="274">
        <f>'[5]10м (труд) '!Q8*100000/'[5]10м (труд) '!$C8*1.2</f>
        <v>0</v>
      </c>
      <c r="R8" s="274">
        <f>'[5]10м (труд) '!R8*100000/'[5]10м (труд) '!$C8*1.2</f>
        <v>78.175895765472305</v>
      </c>
      <c r="S8" s="274">
        <f>'[5]10м (труд) '!S8*100000/'[5]10м (труд) '!$C8*1.2</f>
        <v>293.15960912052117</v>
      </c>
      <c r="T8" s="274">
        <f>'[5]10м (труд) '!T8*100000/'[5]10м (труд) '!$C8*1.2</f>
        <v>0</v>
      </c>
      <c r="U8" s="274">
        <f>'[5]10м (труд) '!U8*100000/'[5]10м (труд) '!$C8*1.2</f>
        <v>0</v>
      </c>
      <c r="V8" s="274">
        <f>'[5]10м (труд) '!V8*100000/'[5]10м (труд) '!$C8*1.2</f>
        <v>19.543973941368076</v>
      </c>
      <c r="W8" s="275"/>
    </row>
    <row r="9" spans="1:23">
      <c r="A9" s="271">
        <v>4</v>
      </c>
      <c r="B9" s="51" t="s">
        <v>40</v>
      </c>
      <c r="C9" s="272">
        <v>6813</v>
      </c>
      <c r="D9" s="273">
        <f>'[5]10м (труд) '!D9*100000/'[5]10м (труд) '!$C9*1.2</f>
        <v>493.17481285777188</v>
      </c>
      <c r="E9" s="274">
        <f>'[5]10м (труд) '!E9*100000/'[5]10м (труд) '!$C9*1.2</f>
        <v>17.613386173491854</v>
      </c>
      <c r="F9" s="274">
        <f>'[5]10м (труд) '!F9*100000/'[5]10м (труд) '!$C9*1.2</f>
        <v>35.226772346983708</v>
      </c>
      <c r="G9" s="274">
        <f>'[5]10м (труд) '!G9*100000/'[5]10м (труд) '!$C9*1.2</f>
        <v>0</v>
      </c>
      <c r="H9" s="274">
        <f>'[5]10м (труд) '!H9*100000/'[5]10м (труд) '!$C9*1.2</f>
        <v>0</v>
      </c>
      <c r="I9" s="274">
        <f>'[5]10м (труд) '!I9*100000/'[5]10м (труд) '!$C9*1.2</f>
        <v>0</v>
      </c>
      <c r="J9" s="274">
        <f>'[5]10м (труд) '!J9*100000/'[5]10м (труд) '!$C9*1.2</f>
        <v>0</v>
      </c>
      <c r="K9" s="274">
        <f>'[5]10м (труд) '!K9*100000/'[5]10м (труд) '!$C9*1.2</f>
        <v>140.90708938793483</v>
      </c>
      <c r="L9" s="274">
        <f>'[5]10м (труд) '!L9*100000/'[5]10м (труд) '!$C9*1.2</f>
        <v>0</v>
      </c>
      <c r="M9" s="274">
        <f>'[5]10м (труд) '!M9*100000/'[5]10м (труд) '!$C9*1.2</f>
        <v>17.613386173491854</v>
      </c>
      <c r="N9" s="274">
        <f>'[5]10м (труд) '!N9*100000/'[5]10м (труд) '!$C9*1.2</f>
        <v>0</v>
      </c>
      <c r="O9" s="274">
        <f>'[5]10м (труд) '!O9*100000/'[5]10м (труд) '!$C9*1.2</f>
        <v>0</v>
      </c>
      <c r="P9" s="274">
        <f>'[5]10м (труд) '!P9*100000/'[5]10м (труд) '!$C9*1.2</f>
        <v>17.613386173491854</v>
      </c>
      <c r="Q9" s="274">
        <f>'[5]10м (труд) '!Q9*100000/'[5]10м (труд) '!$C9*1.2</f>
        <v>0</v>
      </c>
      <c r="R9" s="274">
        <f>'[5]10м (труд) '!R9*100000/'[5]10м (труд) '!$C9*1.2</f>
        <v>52.840158520475555</v>
      </c>
      <c r="S9" s="274">
        <f>'[5]10м (труд) '!S9*100000/'[5]10м (труд) '!$C9*1.2</f>
        <v>211.36063408190222</v>
      </c>
      <c r="T9" s="274">
        <f>'[5]10м (труд) '!T9*100000/'[5]10м (труд) '!$C9*1.2</f>
        <v>0</v>
      </c>
      <c r="U9" s="274">
        <f>'[5]10м (труд) '!U9*100000/'[5]10м (труд) '!$C9*1.2</f>
        <v>0</v>
      </c>
      <c r="V9" s="274">
        <f>'[5]10м (труд) '!V9*100000/'[5]10м (труд) '!$C9*1.2</f>
        <v>0</v>
      </c>
      <c r="W9" s="275"/>
    </row>
    <row r="10" spans="1:23">
      <c r="A10" s="276">
        <v>5</v>
      </c>
      <c r="B10" s="51" t="s">
        <v>41</v>
      </c>
      <c r="C10" s="272">
        <v>7086</v>
      </c>
      <c r="D10" s="273">
        <f>'[5]10м (труд) '!D10*100000/'[5]10м (труд) '!$C10*1.2</f>
        <v>846.74005080440304</v>
      </c>
      <c r="E10" s="274">
        <f>'[5]10м (труд) '!E10*100000/'[5]10м (труд) '!$C10*1.2</f>
        <v>16.934801016088059</v>
      </c>
      <c r="F10" s="274">
        <f>'[5]10м (труд) '!F10*100000/'[5]10м (труд) '!$C10*1.2</f>
        <v>50.804403048264184</v>
      </c>
      <c r="G10" s="274">
        <f>'[5]10м (труд) '!G10*100000/'[5]10м (труд) '!$C10*1.2</f>
        <v>0</v>
      </c>
      <c r="H10" s="274">
        <f>'[5]10м (труд) '!H10*100000/'[5]10м (труд) '!$C10*1.2</f>
        <v>0</v>
      </c>
      <c r="I10" s="274">
        <f>'[5]10м (труд) '!I10*100000/'[5]10м (труд) '!$C10*1.2</f>
        <v>0</v>
      </c>
      <c r="J10" s="274">
        <f>'[5]10м (труд) '!J10*100000/'[5]10м (труд) '!$C10*1.2</f>
        <v>0</v>
      </c>
      <c r="K10" s="274">
        <f>'[5]10м (труд) '!K10*100000/'[5]10м (труд) '!$C10*1.2</f>
        <v>270.95681625740895</v>
      </c>
      <c r="L10" s="274">
        <f>'[5]10м (труд) '!L10*100000/'[5]10м (труд) '!$C10*1.2</f>
        <v>16.934801016088059</v>
      </c>
      <c r="M10" s="274">
        <f>'[5]10м (труд) '!M10*100000/'[5]10м (труд) '!$C10*1.2</f>
        <v>50.804403048264184</v>
      </c>
      <c r="N10" s="274">
        <f>'[5]10м (труд) '!N10*100000/'[5]10м (труд) '!$C10*1.2</f>
        <v>0</v>
      </c>
      <c r="O10" s="274">
        <f>'[5]10м (труд) '!O10*100000/'[5]10м (труд) '!$C10*1.2</f>
        <v>0</v>
      </c>
      <c r="P10" s="274">
        <f>'[5]10м (труд) '!P10*100000/'[5]10м (труд) '!$C10*1.2</f>
        <v>0</v>
      </c>
      <c r="Q10" s="274">
        <f>'[5]10м (труд) '!Q10*100000/'[5]10м (труд) '!$C10*1.2</f>
        <v>0</v>
      </c>
      <c r="R10" s="274">
        <f>'[5]10м (труд) '!R10*100000/'[5]10м (труд) '!$C10*1.2</f>
        <v>16.934801016088059</v>
      </c>
      <c r="S10" s="274">
        <f>'[5]10м (труд) '!S10*100000/'[5]10м (труд) '!$C10*1.2</f>
        <v>423.37002540220152</v>
      </c>
      <c r="T10" s="274">
        <f>'[5]10м (труд) '!T10*100000/'[5]10м (труд) '!$C10*1.2</f>
        <v>0</v>
      </c>
      <c r="U10" s="274">
        <f>'[5]10м (труд) '!U10*100000/'[5]10м (труд) '!$C10*1.2</f>
        <v>16.934801016088059</v>
      </c>
      <c r="V10" s="274">
        <f>'[5]10м (труд) '!V10*100000/'[5]10м (труд) '!$C10*1.2</f>
        <v>0</v>
      </c>
      <c r="W10" s="275"/>
    </row>
    <row r="11" spans="1:23">
      <c r="A11" s="271">
        <v>6</v>
      </c>
      <c r="B11" s="51" t="s">
        <v>42</v>
      </c>
      <c r="C11" s="272">
        <v>5848</v>
      </c>
      <c r="D11" s="273">
        <f>'[5]10м (труд) '!D11*100000/'[5]10м (труд) '!$C11*1.2</f>
        <v>779.7537619699043</v>
      </c>
      <c r="E11" s="274">
        <f>'[5]10м (труд) '!E11*100000/'[5]10м (труд) '!$C11*1.2</f>
        <v>0</v>
      </c>
      <c r="F11" s="274">
        <f>'[5]10м (труд) '!F11*100000/'[5]10м (труд) '!$C11*1.2</f>
        <v>82.079343365253067</v>
      </c>
      <c r="G11" s="274">
        <f>'[5]10м (труд) '!G11*100000/'[5]10м (труд) '!$C11*1.2</f>
        <v>0</v>
      </c>
      <c r="H11" s="274">
        <f>'[5]10м (труд) '!H11*100000/'[5]10м (труд) '!$C11*1.2</f>
        <v>0</v>
      </c>
      <c r="I11" s="274">
        <f>'[5]10м (труд) '!I11*100000/'[5]10м (труд) '!$C11*1.2</f>
        <v>0</v>
      </c>
      <c r="J11" s="274">
        <f>'[5]10м (труд) '!J11*100000/'[5]10м (труд) '!$C11*1.2</f>
        <v>0</v>
      </c>
      <c r="K11" s="274">
        <f>'[5]10м (труд) '!K11*100000/'[5]10м (труд) '!$C11*1.2</f>
        <v>205.19835841313269</v>
      </c>
      <c r="L11" s="274">
        <f>'[5]10м (труд) '!L11*100000/'[5]10м (труд) '!$C11*1.2</f>
        <v>41.039671682626533</v>
      </c>
      <c r="M11" s="274">
        <f>'[5]10м (труд) '!M11*100000/'[5]10м (труд) '!$C11*1.2</f>
        <v>41.039671682626533</v>
      </c>
      <c r="N11" s="274">
        <f>'[5]10м (труд) '!N11*100000/'[5]10м (труд) '!$C11*1.2</f>
        <v>0</v>
      </c>
      <c r="O11" s="274">
        <f>'[5]10м (труд) '!O11*100000/'[5]10м (труд) '!$C11*1.2</f>
        <v>0</v>
      </c>
      <c r="P11" s="274">
        <f>'[5]10м (труд) '!P11*100000/'[5]10м (труд) '!$C11*1.2</f>
        <v>0</v>
      </c>
      <c r="Q11" s="274">
        <f>'[5]10м (труд) '!Q11*100000/'[5]10м (труд) '!$C11*1.2</f>
        <v>0</v>
      </c>
      <c r="R11" s="274">
        <f>'[5]10м (труд) '!R11*100000/'[5]10м (труд) '!$C11*1.2</f>
        <v>102.59917920656635</v>
      </c>
      <c r="S11" s="274">
        <f>'[5]10м (труд) '!S11*100000/'[5]10м (труд) '!$C11*1.2</f>
        <v>287.27770177838579</v>
      </c>
      <c r="T11" s="274">
        <f>'[5]10м (труд) '!T11*100000/'[5]10м (труд) '!$C11*1.2</f>
        <v>20.519835841313267</v>
      </c>
      <c r="U11" s="274">
        <f>'[5]10м (труд) '!U11*100000/'[5]10м (труд) '!$C11*1.2</f>
        <v>0</v>
      </c>
      <c r="V11" s="274">
        <f>'[5]10м (труд) '!V11*100000/'[5]10м (труд) '!$C11*1.2</f>
        <v>0</v>
      </c>
      <c r="W11" s="275"/>
    </row>
    <row r="12" spans="1:23">
      <c r="A12" s="271">
        <v>7</v>
      </c>
      <c r="B12" s="51" t="s">
        <v>43</v>
      </c>
      <c r="C12" s="272">
        <v>9799</v>
      </c>
      <c r="D12" s="273">
        <f>'[5]10м (труд) '!D12*100000/'[5]10м (труд) '!$C12*1.2</f>
        <v>624.55352586998674</v>
      </c>
      <c r="E12" s="274">
        <f>'[5]10м (труд) '!E12*100000/'[5]10м (труд) '!$C12*1.2</f>
        <v>12.24614756607817</v>
      </c>
      <c r="F12" s="274">
        <f>'[5]10м (труд) '!F12*100000/'[5]10м (труд) '!$C12*1.2</f>
        <v>12.24614756607817</v>
      </c>
      <c r="G12" s="274">
        <f>'[5]10м (труд) '!G12*100000/'[5]10м (труд) '!$C12*1.2</f>
        <v>0</v>
      </c>
      <c r="H12" s="274">
        <f>'[5]10м (труд) '!H12*100000/'[5]10м (труд) '!$C12*1.2</f>
        <v>0</v>
      </c>
      <c r="I12" s="274">
        <f>'[5]10м (труд) '!I12*100000/'[5]10м (труд) '!$C12*1.2</f>
        <v>0</v>
      </c>
      <c r="J12" s="274">
        <f>'[5]10м (труд) '!J12*100000/'[5]10м (труд) '!$C12*1.2</f>
        <v>12.24614756607817</v>
      </c>
      <c r="K12" s="274">
        <f>'[5]10м (труд) '!K12*100000/'[5]10м (труд) '!$C12*1.2</f>
        <v>183.69221349117257</v>
      </c>
      <c r="L12" s="274">
        <f>'[5]10м (труд) '!L12*100000/'[5]10м (труд) '!$C12*1.2</f>
        <v>24.49229513215634</v>
      </c>
      <c r="M12" s="274">
        <f>'[5]10м (труд) '!M12*100000/'[5]10м (труд) '!$C12*1.2</f>
        <v>61.230737830390851</v>
      </c>
      <c r="N12" s="274">
        <f>'[5]10м (труд) '!N12*100000/'[5]10м (труд) '!$C12*1.2</f>
        <v>0</v>
      </c>
      <c r="O12" s="274">
        <f>'[5]10м (труд) '!O12*100000/'[5]10м (труд) '!$C12*1.2</f>
        <v>0</v>
      </c>
      <c r="P12" s="274">
        <f>'[5]10м (труд) '!P12*100000/'[5]10м (труд) '!$C12*1.2</f>
        <v>0</v>
      </c>
      <c r="Q12" s="274">
        <f>'[5]10м (труд) '!Q12*100000/'[5]10м (труд) '!$C12*1.2</f>
        <v>0</v>
      </c>
      <c r="R12" s="274">
        <f>'[5]10м (труд) '!R12*100000/'[5]10м (труд) '!$C12*1.2</f>
        <v>0</v>
      </c>
      <c r="S12" s="274">
        <f>'[5]10м (труд) '!S12*100000/'[5]10м (труд) '!$C12*1.2</f>
        <v>281.66139401979791</v>
      </c>
      <c r="T12" s="274">
        <f>'[5]10м (труд) '!T12*100000/'[5]10м (труд) '!$C12*1.2</f>
        <v>36.738442698234515</v>
      </c>
      <c r="U12" s="274">
        <f>'[5]10м (труд) '!U12*100000/'[5]10м (труд) '!$C12*1.2</f>
        <v>12.24614756607817</v>
      </c>
      <c r="V12" s="274">
        <f>'[5]10м (труд) '!V12*100000/'[5]10м (труд) '!$C12*1.2</f>
        <v>0</v>
      </c>
      <c r="W12" s="275"/>
    </row>
    <row r="13" spans="1:23">
      <c r="A13" s="277">
        <v>8</v>
      </c>
      <c r="B13" s="51" t="s">
        <v>44</v>
      </c>
      <c r="C13" s="272">
        <v>7116</v>
      </c>
      <c r="D13" s="273">
        <f>'[5]10м (труд) '!D13*100000/'[5]10м (труд) '!$C13*1.2</f>
        <v>657.67284991568295</v>
      </c>
      <c r="E13" s="274">
        <f>'[5]10м (труд) '!E13*100000/'[5]10м (труд) '!$C13*1.2</f>
        <v>16.863406408094434</v>
      </c>
      <c r="F13" s="274">
        <f>'[5]10м (труд) '!F13*100000/'[5]10м (труд) '!$C13*1.2</f>
        <v>101.1804384485666</v>
      </c>
      <c r="G13" s="274">
        <f>'[5]10м (труд) '!G13*100000/'[5]10м (труд) '!$C13*1.2</f>
        <v>0</v>
      </c>
      <c r="H13" s="274">
        <f>'[5]10м (труд) '!H13*100000/'[5]10м (труд) '!$C13*1.2</f>
        <v>0</v>
      </c>
      <c r="I13" s="274">
        <f>'[5]10м (труд) '!I13*100000/'[5]10м (труд) '!$C13*1.2</f>
        <v>0</v>
      </c>
      <c r="J13" s="274">
        <f>'[5]10м (труд) '!J13*100000/'[5]10м (труд) '!$C13*1.2</f>
        <v>0</v>
      </c>
      <c r="K13" s="274">
        <f>'[5]10м (труд) '!K13*100000/'[5]10м (труд) '!$C13*1.2</f>
        <v>168.63406408094434</v>
      </c>
      <c r="L13" s="274">
        <f>'[5]10м (труд) '!L13*100000/'[5]10м (труд) '!$C13*1.2</f>
        <v>0</v>
      </c>
      <c r="M13" s="274">
        <f>'[5]10м (труд) '!M13*100000/'[5]10м (труд) '!$C13*1.2</f>
        <v>16.863406408094434</v>
      </c>
      <c r="N13" s="274">
        <f>'[5]10м (труд) '!N13*100000/'[5]10м (труд) '!$C13*1.2</f>
        <v>0</v>
      </c>
      <c r="O13" s="274">
        <f>'[5]10м (труд) '!O13*100000/'[5]10м (труд) '!$C13*1.2</f>
        <v>0</v>
      </c>
      <c r="P13" s="274">
        <f>'[5]10м (труд) '!P13*100000/'[5]10м (труд) '!$C13*1.2</f>
        <v>0</v>
      </c>
      <c r="Q13" s="274">
        <f>'[5]10м (труд) '!Q13*100000/'[5]10м (труд) '!$C13*1.2</f>
        <v>0</v>
      </c>
      <c r="R13" s="274">
        <f>'[5]10м (труд) '!R13*100000/'[5]10м (труд) '!$C13*1.2</f>
        <v>84.317032040472171</v>
      </c>
      <c r="S13" s="274">
        <f>'[5]10м (труд) '!S13*100000/'[5]10м (труд) '!$C13*1.2</f>
        <v>269.81450252951095</v>
      </c>
      <c r="T13" s="274">
        <f>'[5]10м (труд) '!T13*100000/'[5]10м (труд) '!$C13*1.2</f>
        <v>0</v>
      </c>
      <c r="U13" s="274">
        <f>'[5]10м (труд) '!U13*100000/'[5]10м (труд) '!$C13*1.2</f>
        <v>0</v>
      </c>
      <c r="V13" s="274">
        <f>'[5]10м (труд) '!V13*100000/'[5]10м (труд) '!$C13*1.2</f>
        <v>0</v>
      </c>
      <c r="W13" s="275"/>
    </row>
    <row r="14" spans="1:23">
      <c r="A14" s="271">
        <v>9</v>
      </c>
      <c r="B14" s="51" t="s">
        <v>45</v>
      </c>
      <c r="C14" s="272">
        <v>8351</v>
      </c>
      <c r="D14" s="273">
        <f>'[5]10м (труд) '!D14*100000/'[5]10м (труд) '!$C14*1.2</f>
        <v>790.32451203448693</v>
      </c>
      <c r="E14" s="274">
        <f>'[5]10м (труд) '!E14*100000/'[5]10м (труд) '!$C14*1.2</f>
        <v>28.739073164890431</v>
      </c>
      <c r="F14" s="274">
        <f>'[5]10м (труд) '!F14*100000/'[5]10м (труд) '!$C14*1.2</f>
        <v>57.478146329780863</v>
      </c>
      <c r="G14" s="274">
        <f>'[5]10м (труд) '!G14*100000/'[5]10м (труд) '!$C14*1.2</f>
        <v>0</v>
      </c>
      <c r="H14" s="274">
        <f>'[5]10м (труд) '!H14*100000/'[5]10м (труд) '!$C14*1.2</f>
        <v>0</v>
      </c>
      <c r="I14" s="274">
        <f>'[5]10м (труд) '!I14*100000/'[5]10м (труд) '!$C14*1.2</f>
        <v>0</v>
      </c>
      <c r="J14" s="274">
        <f>'[5]10м (труд) '!J14*100000/'[5]10м (труд) '!$C14*1.2</f>
        <v>0</v>
      </c>
      <c r="K14" s="274">
        <f>'[5]10м (труд) '!K14*100000/'[5]10м (труд) '!$C14*1.2</f>
        <v>301.76026823134953</v>
      </c>
      <c r="L14" s="274">
        <f>'[5]10м (труд) '!L14*100000/'[5]10м (труд) '!$C14*1.2</f>
        <v>14.369536582445216</v>
      </c>
      <c r="M14" s="274">
        <f>'[5]10м (труд) '!M14*100000/'[5]10м (труд) '!$C14*1.2</f>
        <v>28.739073164890431</v>
      </c>
      <c r="N14" s="274">
        <f>'[5]10м (труд) '!N14*100000/'[5]10м (труд) '!$C14*1.2</f>
        <v>0</v>
      </c>
      <c r="O14" s="274">
        <f>'[5]10м (труд) '!O14*100000/'[5]10м (труд) '!$C14*1.2</f>
        <v>0</v>
      </c>
      <c r="P14" s="274">
        <f>'[5]10м (труд) '!P14*100000/'[5]10м (труд) '!$C14*1.2</f>
        <v>0</v>
      </c>
      <c r="Q14" s="274">
        <f>'[5]10м (труд) '!Q14*100000/'[5]10м (труд) '!$C14*1.2</f>
        <v>0</v>
      </c>
      <c r="R14" s="274">
        <f>'[5]10м (труд) '!R14*100000/'[5]10м (труд) '!$C14*1.2</f>
        <v>86.217219494671284</v>
      </c>
      <c r="S14" s="274">
        <f>'[5]10м (труд) '!S14*100000/'[5]10м (труд) '!$C14*1.2</f>
        <v>273.02119506645909</v>
      </c>
      <c r="T14" s="274">
        <f>'[5]10м (труд) '!T14*100000/'[5]10м (труд) '!$C14*1.2</f>
        <v>0</v>
      </c>
      <c r="U14" s="274">
        <f>'[5]10м (труд) '!U14*100000/'[5]10м (труд) '!$C14*1.2</f>
        <v>14.369536582445216</v>
      </c>
      <c r="V14" s="274">
        <f>'[5]10м (труд) '!V14*100000/'[5]10м (труд) '!$C14*1.2</f>
        <v>14.369536582445216</v>
      </c>
      <c r="W14" s="275"/>
    </row>
    <row r="15" spans="1:23">
      <c r="A15" s="271">
        <v>10</v>
      </c>
      <c r="B15" s="73" t="s">
        <v>46</v>
      </c>
      <c r="C15" s="272">
        <v>5226</v>
      </c>
      <c r="D15" s="273">
        <f>'[5]10м (труд) '!D15*100000/'[5]10м (труд) '!$C15*1.2</f>
        <v>482.20436280137773</v>
      </c>
      <c r="E15" s="274">
        <f>'[5]10м (труд) '!E15*100000/'[5]10м (труд) '!$C15*1.2</f>
        <v>45.924225028702637</v>
      </c>
      <c r="F15" s="274">
        <f>'[5]10м (труд) '!F15*100000/'[5]10м (труд) '!$C15*1.2</f>
        <v>68.886337543053955</v>
      </c>
      <c r="G15" s="274">
        <f>'[5]10м (труд) '!G15*100000/'[5]10м (труд) '!$C15*1.2</f>
        <v>0</v>
      </c>
      <c r="H15" s="274">
        <f>'[5]10м (труд) '!H15*100000/'[5]10м (труд) '!$C15*1.2</f>
        <v>0</v>
      </c>
      <c r="I15" s="274">
        <f>'[5]10м (труд) '!I15*100000/'[5]10м (труд) '!$C15*1.2</f>
        <v>0</v>
      </c>
      <c r="J15" s="274">
        <f>'[5]10м (труд) '!J15*100000/'[5]10м (труд) '!$C15*1.2</f>
        <v>22.962112514351318</v>
      </c>
      <c r="K15" s="274">
        <f>'[5]10м (труд) '!K15*100000/'[5]10м (труд) '!$C15*1.2</f>
        <v>114.81056257175659</v>
      </c>
      <c r="L15" s="274">
        <f>'[5]10м (труд) '!L15*100000/'[5]10м (труд) '!$C15*1.2</f>
        <v>22.962112514351318</v>
      </c>
      <c r="M15" s="274">
        <f>'[5]10м (труд) '!M15*100000/'[5]10м (труд) '!$C15*1.2</f>
        <v>22.962112514351318</v>
      </c>
      <c r="N15" s="274">
        <f>'[5]10м (труд) '!N15*100000/'[5]10м (труд) '!$C15*1.2</f>
        <v>22.962112514351318</v>
      </c>
      <c r="O15" s="274">
        <f>'[5]10м (труд) '!O15*100000/'[5]10м (труд) '!$C15*1.2</f>
        <v>0</v>
      </c>
      <c r="P15" s="274">
        <f>'[5]10м (труд) '!P15*100000/'[5]10м (труд) '!$C15*1.2</f>
        <v>0</v>
      </c>
      <c r="Q15" s="274">
        <f>'[5]10м (труд) '!Q15*100000/'[5]10м (труд) '!$C15*1.2</f>
        <v>0</v>
      </c>
      <c r="R15" s="274">
        <f>'[5]10м (труд) '!R15*100000/'[5]10м (труд) '!$C15*1.2</f>
        <v>0</v>
      </c>
      <c r="S15" s="274">
        <f>'[5]10м (труд) '!S15*100000/'[5]10м (труд) '!$C15*1.2</f>
        <v>137.77267508610791</v>
      </c>
      <c r="T15" s="274">
        <f>'[5]10м (труд) '!T15*100000/'[5]10м (труд) '!$C15*1.2</f>
        <v>22.962112514351318</v>
      </c>
      <c r="U15" s="274">
        <f>'[5]10м (труд) '!U15*100000/'[5]10м (труд) '!$C15*1.2</f>
        <v>22.962112514351318</v>
      </c>
      <c r="V15" s="274">
        <f>'[5]10м (труд) '!V15*100000/'[5]10м (труд) '!$C15*1.2</f>
        <v>22.962112514351318</v>
      </c>
      <c r="W15" s="275"/>
    </row>
    <row r="16" spans="1:23">
      <c r="A16" s="278" t="s">
        <v>107</v>
      </c>
      <c r="B16" s="279" t="s">
        <v>47</v>
      </c>
      <c r="C16" s="280">
        <f>SUM(C6:C15)</f>
        <v>79140</v>
      </c>
      <c r="D16" s="273">
        <f>'[5]10м (труд) '!D16*100000/'[5]10м (труд) '!$C16*1.2</f>
        <v>637.79825779573287</v>
      </c>
      <c r="E16" s="273">
        <f>'[5]10м (труд) '!E16*100000/'[5]10м (труд) '!$C16*1.2</f>
        <v>16.664562555232923</v>
      </c>
      <c r="F16" s="273">
        <f>'[5]10м (труд) '!F16*100000/'[5]10м (труд) '!$C16*1.2</f>
        <v>60.598409291756084</v>
      </c>
      <c r="G16" s="273">
        <f>'[5]10м (труд) '!G16*100000/'[5]10м (труд) '!$C16*1.2</f>
        <v>0</v>
      </c>
      <c r="H16" s="273">
        <f>'[5]10м (труд) '!H16*100000/'[5]10м (труд) '!$C16*1.2</f>
        <v>1.5149602322939022</v>
      </c>
      <c r="I16" s="273">
        <f>'[5]10м (труд) '!I16*100000/'[5]10м (труд) '!$C16*1.2</f>
        <v>1.5149602322939022</v>
      </c>
      <c r="J16" s="273">
        <f>'[5]10м (труд) '!J16*100000/'[5]10м (труд) '!$C16*1.2</f>
        <v>7.5748011614695105</v>
      </c>
      <c r="K16" s="273">
        <f>'[5]10м (труд) '!K16*100000/'[5]10м (труд) '!$C16*1.2</f>
        <v>178.76530741068049</v>
      </c>
      <c r="L16" s="273">
        <f>'[5]10м (труд) '!L16*100000/'[5]10м (труд) '!$C16*1.2</f>
        <v>19.69448301982073</v>
      </c>
      <c r="M16" s="273">
        <f>'[5]10м (труд) '!M16*100000/'[5]10м (труд) '!$C16*1.2</f>
        <v>49.993687665698772</v>
      </c>
      <c r="N16" s="273">
        <f>'[5]10м (труд) '!N16*100000/'[5]10м (труд) '!$C16*1.2</f>
        <v>1.5149602322939022</v>
      </c>
      <c r="O16" s="273">
        <f>'[5]10м (труд) '!O16*100000/'[5]10м (труд) '!$C16*1.2</f>
        <v>3.0299204645878044</v>
      </c>
      <c r="P16" s="273">
        <f>'[5]10м (труд) '!P16*100000/'[5]10м (труд) '!$C16*1.2</f>
        <v>6.0598409291756088</v>
      </c>
      <c r="Q16" s="273">
        <f>'[5]10м (труд) '!Q16*100000/'[5]10м (труд) '!$C16*1.2</f>
        <v>0</v>
      </c>
      <c r="R16" s="273">
        <f>'[5]10м (труд) '!R16*100000/'[5]10м (труд) '!$C16*1.2</f>
        <v>40.903926271935362</v>
      </c>
      <c r="S16" s="273">
        <f>'[5]10м (труд) '!S16*100000/'[5]10м (труд) '!$C16*1.2</f>
        <v>240.87867693473044</v>
      </c>
      <c r="T16" s="273">
        <f>'[5]10м (труд) '!T16*100000/'[5]10м (труд) '!$C16*1.2</f>
        <v>9.0897613937634141</v>
      </c>
      <c r="U16" s="273">
        <f>'[5]10м (труд) '!U16*100000/'[5]10м (труд) '!$C16*1.2</f>
        <v>9.0897613937634141</v>
      </c>
      <c r="V16" s="273">
        <f>'[5]10м (труд) '!V16*100000/'[5]10м (труд) '!$C16*1.2</f>
        <v>4.544880696881707</v>
      </c>
      <c r="W16" s="275"/>
    </row>
    <row r="17" spans="1:23">
      <c r="A17" s="271">
        <v>11</v>
      </c>
      <c r="B17" s="281" t="s">
        <v>108</v>
      </c>
      <c r="C17" s="282">
        <v>36599</v>
      </c>
      <c r="D17" s="273">
        <f>'[5]10м (труд) '!D17*100000/'[5]10м (труд) '!$C17*1.2</f>
        <v>482.64320034551633</v>
      </c>
      <c r="E17" s="283">
        <f>'[5]10м (труд) '!E17*100000/'[5]10м (труд) '!$C17*1.2</f>
        <v>25.913728877611614</v>
      </c>
      <c r="F17" s="283">
        <f>'[5]10м (труд) '!F17*100000/'[5]10м (труд) '!$C17*1.2</f>
        <v>64.784322194029045</v>
      </c>
      <c r="G17" s="283">
        <f>'[5]10м (труд) '!G17*100000/'[5]10м (труд) '!$C17*1.2</f>
        <v>0</v>
      </c>
      <c r="H17" s="283">
        <f>'[5]10м (труд) '!H17*100000/'[5]10м (труд) '!$C17*1.2</f>
        <v>6.4784322194029036</v>
      </c>
      <c r="I17" s="283">
        <f>'[5]10м (труд) '!I17*100000/'[5]10м (труд) '!$C17*1.2</f>
        <v>0</v>
      </c>
      <c r="J17" s="283">
        <f>'[5]10м (труд) '!J17*100000/'[5]10м (труд) '!$C17*1.2</f>
        <v>6.4784322194029036</v>
      </c>
      <c r="K17" s="283">
        <f>'[5]10м (труд) '!K17*100000/'[5]10м (труд) '!$C17*1.2</f>
        <v>139.28629271716244</v>
      </c>
      <c r="L17" s="283">
        <f>'[5]10м (труд) '!L17*100000/'[5]10м (труд) '!$C17*1.2</f>
        <v>6.4784322194029036</v>
      </c>
      <c r="M17" s="283">
        <f>'[5]10м (труд) '!M17*100000/'[5]10м (труд) '!$C17*1.2</f>
        <v>32.392161097014522</v>
      </c>
      <c r="N17" s="283">
        <f>'[5]10м (труд) '!N17*100000/'[5]10м (труд) '!$C17*1.2</f>
        <v>0</v>
      </c>
      <c r="O17" s="283">
        <f>'[5]10м (труд) '!O17*100000/'[5]10м (труд) '!$C17*1.2</f>
        <v>0</v>
      </c>
      <c r="P17" s="283">
        <f>'[5]10м (труд) '!P17*100000/'[5]10м (труд) '!$C17*1.2</f>
        <v>6.4784322194029036</v>
      </c>
      <c r="Q17" s="283">
        <f>'[5]10м (труд) '!Q17*100000/'[5]10м (труд) '!$C17*1.2</f>
        <v>0</v>
      </c>
      <c r="R17" s="283">
        <f>'[5]10м (труд) '!R17*100000/'[5]10м (труд) '!$C17*1.2</f>
        <v>25.913728877611614</v>
      </c>
      <c r="S17" s="283">
        <f>'[5]10м (труд) '!S17*100000/'[5]10м (труд) '!$C17*1.2</f>
        <v>161.9608054850726</v>
      </c>
      <c r="T17" s="283">
        <f>'[5]10м (труд) '!T17*100000/'[5]10м (труд) '!$C17*1.2</f>
        <v>6.4784322194029036</v>
      </c>
      <c r="U17" s="283">
        <f>'[5]10м (труд) '!U17*100000/'[5]10м (труд) '!$C17*1.2</f>
        <v>9.7176483291043567</v>
      </c>
      <c r="V17" s="283">
        <f>'[5]10м (труд) '!V17*100000/'[5]10м (труд) '!$C17*1.2</f>
        <v>12.956864438805807</v>
      </c>
      <c r="W17" s="275"/>
    </row>
    <row r="18" spans="1:23" ht="36" customHeight="1">
      <c r="A18" s="284" t="s">
        <v>120</v>
      </c>
      <c r="B18" s="285"/>
      <c r="C18" s="285"/>
      <c r="D18" s="273">
        <f>'[5]10м (труд) '!D18*100000/'[5]10м (труд) '!$C18*1.2</f>
        <v>588.35672997522704</v>
      </c>
      <c r="E18" s="273">
        <f>'[5]10м (труд) '!E18*100000/'[5]10м (труд) '!$C18*1.2</f>
        <v>19.611890999174236</v>
      </c>
      <c r="F18" s="273">
        <f>'[5]10м (труд) '!F18*100000/'[5]10м (труд) '!$C18*1.2</f>
        <v>61.93228736581338</v>
      </c>
      <c r="G18" s="273">
        <f>'[5]10м (труд) '!G18*100000/'[5]10м (труд) '!$C18*1.2</f>
        <v>0</v>
      </c>
      <c r="H18" s="273">
        <f>'[5]10м (труд) '!H18*100000/'[5]10м (труд) '!$C18*1.2</f>
        <v>3.0966143682906688</v>
      </c>
      <c r="I18" s="273">
        <f>'[5]10м (труд) '!I18*100000/'[5]10м (труд) '!$C18*1.2</f>
        <v>1.0322047894302229</v>
      </c>
      <c r="J18" s="273">
        <f>'[5]10м (труд) '!J18*100000/'[5]10м (труд) '!$C18*1.2</f>
        <v>7.2254335260115603</v>
      </c>
      <c r="K18" s="273">
        <f>'[5]10м (труд) '!K18*100000/'[5]10м (труд) '!$C18*1.2</f>
        <v>166.18497109826589</v>
      </c>
      <c r="L18" s="273">
        <f>'[5]10м (труд) '!L18*100000/'[5]10м (труд) '!$C18*1.2</f>
        <v>15.483071841453345</v>
      </c>
      <c r="M18" s="273">
        <f>'[5]10м (труд) '!M18*100000/'[5]10м (труд) '!$C18*1.2</f>
        <v>44.384805945499586</v>
      </c>
      <c r="N18" s="273">
        <f>'[5]10м (труд) '!N18*100000/'[5]10м (труд) '!$C18*1.2</f>
        <v>1.0322047894302229</v>
      </c>
      <c r="O18" s="273">
        <f>'[5]10м (труд) '!O18*100000/'[5]10м (труд) '!$C18*1.2</f>
        <v>2.0644095788604457</v>
      </c>
      <c r="P18" s="273">
        <f>'[5]10м (труд) '!P18*100000/'[5]10м (труд) '!$C18*1.2</f>
        <v>6.1932287365813377</v>
      </c>
      <c r="Q18" s="273">
        <f>'[5]10м (труд) '!Q18*100000/'[5]10м (труд) '!$C18*1.2</f>
        <v>0</v>
      </c>
      <c r="R18" s="273">
        <f>'[5]10м (труд) '!R18*100000/'[5]10м (труд) '!$C18*1.2</f>
        <v>36.127167630057798</v>
      </c>
      <c r="S18" s="286">
        <f>'[5]10м (труд) '!S18*100000/'[5]10м (труд) '!$C18*1.2</f>
        <v>215.73080099091661</v>
      </c>
      <c r="T18" s="286">
        <f>'[5]10м (труд) '!T18*100000/'[5]10м (труд) '!$C18*1.2</f>
        <v>8.257638315441783</v>
      </c>
      <c r="U18" s="286">
        <f>'[5]10м (труд) '!U18*100000/'[5]10м (труд) '!$C18*1.2</f>
        <v>9.2898431048720074</v>
      </c>
      <c r="V18" s="286">
        <f>'[5]10м (труд) '!V18*100000/'[5]10м (труд) '!$C18*1.2</f>
        <v>7.2254335260115603</v>
      </c>
      <c r="W18" s="275"/>
    </row>
    <row r="19" spans="1:23">
      <c r="A19" s="287" t="s">
        <v>110</v>
      </c>
      <c r="B19" s="287"/>
      <c r="C19" s="287"/>
      <c r="D19" s="288">
        <v>1</v>
      </c>
      <c r="E19" s="289">
        <f t="shared" ref="E19:V19" si="0">SUM(E$18/$D$18)*1</f>
        <v>3.3333333333333333E-2</v>
      </c>
      <c r="F19" s="289">
        <f t="shared" si="0"/>
        <v>0.10526315789473685</v>
      </c>
      <c r="G19" s="289">
        <f t="shared" si="0"/>
        <v>0</v>
      </c>
      <c r="H19" s="289">
        <f t="shared" si="0"/>
        <v>5.2631578947368429E-3</v>
      </c>
      <c r="I19" s="289">
        <f t="shared" si="0"/>
        <v>1.7543859649122807E-3</v>
      </c>
      <c r="J19" s="289">
        <f t="shared" si="0"/>
        <v>1.2280701754385965E-2</v>
      </c>
      <c r="K19" s="289">
        <f t="shared" si="0"/>
        <v>0.28245614035087718</v>
      </c>
      <c r="L19" s="289">
        <f t="shared" si="0"/>
        <v>2.6315789473684213E-2</v>
      </c>
      <c r="M19" s="289">
        <f t="shared" si="0"/>
        <v>7.5438596491228069E-2</v>
      </c>
      <c r="N19" s="289">
        <f t="shared" si="0"/>
        <v>1.7543859649122807E-3</v>
      </c>
      <c r="O19" s="289">
        <f t="shared" si="0"/>
        <v>3.5087719298245615E-3</v>
      </c>
      <c r="P19" s="289">
        <f t="shared" si="0"/>
        <v>1.0526315789473686E-2</v>
      </c>
      <c r="Q19" s="289">
        <f t="shared" si="0"/>
        <v>0</v>
      </c>
      <c r="R19" s="290">
        <f t="shared" si="0"/>
        <v>6.1403508771929821E-2</v>
      </c>
      <c r="S19" s="291">
        <f t="shared" si="0"/>
        <v>0.3666666666666667</v>
      </c>
      <c r="T19" s="291">
        <f t="shared" si="0"/>
        <v>1.4035087719298246E-2</v>
      </c>
      <c r="U19" s="291">
        <f t="shared" si="0"/>
        <v>1.578947368421053E-2</v>
      </c>
      <c r="V19" s="291">
        <f t="shared" si="0"/>
        <v>1.2280701754385965E-2</v>
      </c>
      <c r="W19" s="292"/>
    </row>
    <row r="20" spans="1:23" ht="13.8">
      <c r="A20" s="231" t="s">
        <v>112</v>
      </c>
      <c r="B20" s="232"/>
      <c r="C20" s="232"/>
      <c r="D20" s="92">
        <v>545.79999999999995</v>
      </c>
      <c r="E20" s="92">
        <v>22.8</v>
      </c>
      <c r="F20" s="92">
        <v>76.8</v>
      </c>
      <c r="G20" s="92"/>
      <c r="H20" s="92">
        <v>6.2</v>
      </c>
      <c r="I20" s="92"/>
      <c r="J20" s="92">
        <v>13.5</v>
      </c>
      <c r="K20" s="233" t="s">
        <v>113</v>
      </c>
      <c r="L20" s="92">
        <v>25.9</v>
      </c>
      <c r="M20" s="92">
        <v>27</v>
      </c>
      <c r="N20" s="92">
        <v>1</v>
      </c>
      <c r="O20" s="92"/>
      <c r="P20" s="92">
        <v>5.2</v>
      </c>
      <c r="Q20" s="92">
        <v>1</v>
      </c>
      <c r="R20" s="92">
        <v>33.200000000000003</v>
      </c>
      <c r="S20" s="253">
        <v>179.5</v>
      </c>
      <c r="T20" s="235"/>
      <c r="U20" s="293">
        <v>10.4</v>
      </c>
      <c r="V20" s="235"/>
      <c r="W20" s="235"/>
    </row>
    <row r="21" spans="1:23">
      <c r="A21" s="294" t="s">
        <v>114</v>
      </c>
      <c r="B21" s="295"/>
      <c r="C21" s="296"/>
      <c r="D21" s="297">
        <f>D18/D20-100%</f>
        <v>7.7971289804373622E-2</v>
      </c>
      <c r="E21" s="297">
        <f t="shared" ref="E21:U21" si="1">E18/E20-100%</f>
        <v>-0.13982934214148091</v>
      </c>
      <c r="F21" s="297">
        <f t="shared" si="1"/>
        <v>-0.19359000825763828</v>
      </c>
      <c r="G21" s="297"/>
      <c r="H21" s="297">
        <f t="shared" si="1"/>
        <v>-0.50054606963053727</v>
      </c>
      <c r="I21" s="297"/>
      <c r="J21" s="297">
        <f t="shared" si="1"/>
        <v>-0.46478270177692149</v>
      </c>
      <c r="K21" s="297">
        <f t="shared" si="1"/>
        <v>8.9737515398464751E-2</v>
      </c>
      <c r="L21" s="297">
        <f t="shared" si="1"/>
        <v>-0.40219799839948467</v>
      </c>
      <c r="M21" s="297">
        <f t="shared" si="1"/>
        <v>0.64388170168516989</v>
      </c>
      <c r="N21" s="297">
        <f t="shared" si="1"/>
        <v>3.2204789430222869E-2</v>
      </c>
      <c r="O21" s="297"/>
      <c r="P21" s="297">
        <f t="shared" si="1"/>
        <v>0.19100552626564182</v>
      </c>
      <c r="Q21" s="297"/>
      <c r="R21" s="298">
        <f t="shared" si="1"/>
        <v>8.8167699700536062E-2</v>
      </c>
      <c r="S21" s="299">
        <f t="shared" si="1"/>
        <v>0.20184290245635994</v>
      </c>
      <c r="T21" s="299"/>
      <c r="U21" s="299">
        <f t="shared" si="1"/>
        <v>-0.10674585530076852</v>
      </c>
      <c r="V21" s="299"/>
      <c r="W21" s="300"/>
    </row>
    <row r="22" spans="1:23" ht="14.4" thickBot="1">
      <c r="A22" s="301" t="s">
        <v>121</v>
      </c>
      <c r="B22" s="301"/>
      <c r="C22" s="301"/>
      <c r="D22" s="302">
        <v>535.20000000000005</v>
      </c>
      <c r="E22" s="302">
        <v>21.7</v>
      </c>
      <c r="F22" s="302">
        <v>79.599999999999994</v>
      </c>
      <c r="G22" s="302"/>
      <c r="H22" s="302"/>
      <c r="I22" s="302"/>
      <c r="J22" s="302">
        <v>14.5</v>
      </c>
      <c r="K22" s="302">
        <v>129.19999999999999</v>
      </c>
      <c r="L22" s="302">
        <v>20.7</v>
      </c>
      <c r="M22" s="302">
        <v>36.200000000000003</v>
      </c>
      <c r="N22" s="302">
        <v>1</v>
      </c>
      <c r="O22" s="302">
        <v>1</v>
      </c>
      <c r="P22" s="302">
        <v>9.3000000000000007</v>
      </c>
      <c r="Q22" s="302"/>
      <c r="R22" s="303">
        <v>20.7</v>
      </c>
      <c r="S22" s="304">
        <v>194.4</v>
      </c>
      <c r="T22" s="305"/>
      <c r="U22" s="305"/>
      <c r="V22" s="305"/>
      <c r="W22" s="306"/>
    </row>
    <row r="23" spans="1:23">
      <c r="A23" s="307" t="s">
        <v>122</v>
      </c>
      <c r="B23" s="308"/>
      <c r="C23" s="309"/>
      <c r="D23" s="310">
        <v>511.7</v>
      </c>
      <c r="E23" s="310">
        <v>23.6</v>
      </c>
      <c r="F23" s="310">
        <v>60.6</v>
      </c>
      <c r="G23" s="310">
        <v>0</v>
      </c>
      <c r="H23" s="310">
        <v>3.1</v>
      </c>
      <c r="I23" s="310">
        <v>1</v>
      </c>
      <c r="J23" s="310">
        <v>10.3</v>
      </c>
      <c r="K23" s="310">
        <v>138.69999999999999</v>
      </c>
      <c r="L23" s="310">
        <v>23.6</v>
      </c>
      <c r="M23" s="310">
        <v>22.6</v>
      </c>
      <c r="N23" s="310">
        <v>1</v>
      </c>
      <c r="O23" s="310">
        <v>3.1</v>
      </c>
      <c r="P23" s="310">
        <v>5.0999999999999996</v>
      </c>
      <c r="Q23" s="310">
        <v>1</v>
      </c>
      <c r="R23" s="311">
        <v>27.7</v>
      </c>
      <c r="S23" s="312">
        <v>189.1</v>
      </c>
      <c r="T23" s="313"/>
      <c r="U23" s="313"/>
      <c r="V23" s="313"/>
      <c r="W23" s="306"/>
    </row>
    <row r="24" spans="1:23" ht="13.8">
      <c r="A24" s="314" t="s">
        <v>118</v>
      </c>
      <c r="B24" s="314"/>
      <c r="C24" s="314"/>
      <c r="D24" s="315">
        <v>546.46669276995624</v>
      </c>
      <c r="E24" s="316">
        <v>17.364362200166834</v>
      </c>
      <c r="F24" s="316">
        <v>75.586047224255623</v>
      </c>
      <c r="G24" s="316">
        <v>1.021433070598049</v>
      </c>
      <c r="H24" s="316">
        <v>5.1071653529902452</v>
      </c>
      <c r="I24" s="316">
        <v>1.021433070598049</v>
      </c>
      <c r="J24" s="316">
        <v>7.1500314941863428</v>
      </c>
      <c r="K24" s="316">
        <v>141.97919681312879</v>
      </c>
      <c r="L24" s="316">
        <v>24.514393694353178</v>
      </c>
      <c r="M24" s="316">
        <v>32.685858259137568</v>
      </c>
      <c r="N24" s="316">
        <v>1.021433070598049</v>
      </c>
      <c r="O24" s="316">
        <v>1.021433070598049</v>
      </c>
      <c r="P24" s="316">
        <v>7.1500314941863428</v>
      </c>
      <c r="Q24" s="141"/>
      <c r="R24" s="317">
        <v>16.342929129568784</v>
      </c>
      <c r="S24" s="146">
        <v>214.50094482559032</v>
      </c>
      <c r="T24" s="318"/>
      <c r="U24" s="319"/>
      <c r="V24" s="318"/>
      <c r="W24" s="306"/>
    </row>
    <row r="25" spans="1:23" ht="13.8">
      <c r="A25" s="320" t="s">
        <v>123</v>
      </c>
      <c r="B25" s="321"/>
      <c r="C25" s="322"/>
      <c r="D25" s="323">
        <v>640.20699295988152</v>
      </c>
      <c r="E25" s="323">
        <v>26.296021827736048</v>
      </c>
      <c r="F25" s="323">
        <v>75.853909118469375</v>
      </c>
      <c r="G25" s="323">
        <v>0</v>
      </c>
      <c r="H25" s="323">
        <v>4.0455418196516995</v>
      </c>
      <c r="I25" s="323">
        <v>0</v>
      </c>
      <c r="J25" s="323">
        <v>8.0910836393033989</v>
      </c>
      <c r="K25" s="323">
        <v>144.62812005254827</v>
      </c>
      <c r="L25" s="323">
        <v>35.398490921952373</v>
      </c>
      <c r="M25" s="323">
        <v>40.455418196516995</v>
      </c>
      <c r="N25" s="323">
        <v>0</v>
      </c>
      <c r="O25" s="323">
        <v>1.0113854549129249</v>
      </c>
      <c r="P25" s="323">
        <v>7.0796981843904749</v>
      </c>
      <c r="Q25" s="324"/>
      <c r="R25" s="325">
        <v>16.182167278606798</v>
      </c>
      <c r="S25" s="323">
        <v>280.15377101088018</v>
      </c>
      <c r="T25" s="305"/>
      <c r="U25" s="254"/>
      <c r="V25" s="326"/>
      <c r="W25" s="306"/>
    </row>
    <row r="26" spans="1:23" ht="15">
      <c r="A26" s="327"/>
      <c r="B26" s="327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153"/>
      <c r="R26" s="328"/>
      <c r="S26" s="329"/>
      <c r="T26" s="330"/>
      <c r="U26" s="260"/>
      <c r="V26" s="318"/>
    </row>
    <row r="27" spans="1:23" ht="13.8">
      <c r="T27" s="305"/>
      <c r="U27" s="331"/>
      <c r="V27" s="318"/>
    </row>
  </sheetData>
  <mergeCells count="14">
    <mergeCell ref="A24:C24"/>
    <mergeCell ref="A25:C25"/>
    <mergeCell ref="A18:C18"/>
    <mergeCell ref="A19:C19"/>
    <mergeCell ref="A20:C20"/>
    <mergeCell ref="A21:C21"/>
    <mergeCell ref="A22:C22"/>
    <mergeCell ref="A23:C23"/>
    <mergeCell ref="A1:R1"/>
    <mergeCell ref="A3:R3"/>
    <mergeCell ref="A4:A5"/>
    <mergeCell ref="B4:B5"/>
    <mergeCell ref="C4:C5"/>
    <mergeCell ref="D4:D5"/>
  </mergeCells>
  <dataValidations count="1">
    <dataValidation operator="equal" allowBlank="1" showErrorMessage="1" sqref="C6:C15 C17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Zeros="0" workbookViewId="0">
      <selection activeCell="A3" sqref="A3:B5"/>
    </sheetView>
  </sheetViews>
  <sheetFormatPr defaultRowHeight="13.2"/>
  <cols>
    <col min="1" max="1" width="21.44140625" customWidth="1"/>
  </cols>
  <sheetData>
    <row r="1" spans="1:22" ht="42" customHeight="1">
      <c r="A1" s="517" t="s">
        <v>194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9"/>
      <c r="V1" s="519"/>
    </row>
    <row r="2" spans="1:22" ht="17.399999999999999">
      <c r="A2" s="520" t="s">
        <v>195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2"/>
      <c r="R2" s="523"/>
      <c r="S2" s="522"/>
      <c r="T2" s="523"/>
      <c r="U2" s="524"/>
      <c r="V2" s="525"/>
    </row>
    <row r="3" spans="1:22" ht="42.6" customHeight="1">
      <c r="A3" s="526" t="s">
        <v>158</v>
      </c>
      <c r="B3" s="527" t="s">
        <v>196</v>
      </c>
      <c r="C3" s="459" t="s">
        <v>160</v>
      </c>
      <c r="D3" s="528"/>
      <c r="E3" s="459" t="s">
        <v>161</v>
      </c>
      <c r="F3" s="528"/>
      <c r="G3" s="459" t="s">
        <v>197</v>
      </c>
      <c r="H3" s="528"/>
      <c r="I3" s="529" t="s">
        <v>163</v>
      </c>
      <c r="J3" s="530"/>
      <c r="K3" s="459" t="s">
        <v>164</v>
      </c>
      <c r="L3" s="528"/>
      <c r="M3" s="459" t="s">
        <v>165</v>
      </c>
      <c r="N3" s="528"/>
      <c r="O3" s="531" t="s">
        <v>198</v>
      </c>
      <c r="P3" s="532"/>
      <c r="Q3" s="459" t="s">
        <v>167</v>
      </c>
      <c r="R3" s="533"/>
      <c r="S3" s="533"/>
      <c r="T3" s="534"/>
      <c r="U3" s="535" t="s">
        <v>168</v>
      </c>
      <c r="V3" s="536"/>
    </row>
    <row r="4" spans="1:22" ht="42.6" customHeight="1">
      <c r="A4" s="537"/>
      <c r="B4" s="538"/>
      <c r="C4" s="539" t="s">
        <v>19</v>
      </c>
      <c r="D4" s="540" t="s">
        <v>169</v>
      </c>
      <c r="E4" s="539" t="s">
        <v>19</v>
      </c>
      <c r="F4" s="540" t="s">
        <v>169</v>
      </c>
      <c r="G4" s="539" t="s">
        <v>19</v>
      </c>
      <c r="H4" s="540" t="s">
        <v>169</v>
      </c>
      <c r="I4" s="539" t="s">
        <v>19</v>
      </c>
      <c r="J4" s="540" t="s">
        <v>169</v>
      </c>
      <c r="K4" s="539" t="s">
        <v>19</v>
      </c>
      <c r="L4" s="540" t="s">
        <v>169</v>
      </c>
      <c r="M4" s="541" t="s">
        <v>19</v>
      </c>
      <c r="N4" s="540" t="s">
        <v>169</v>
      </c>
      <c r="O4" s="541" t="s">
        <v>19</v>
      </c>
      <c r="P4" s="540" t="s">
        <v>169</v>
      </c>
      <c r="Q4" s="542" t="s">
        <v>19</v>
      </c>
      <c r="R4" s="540" t="s">
        <v>169</v>
      </c>
      <c r="S4" s="467" t="s">
        <v>170</v>
      </c>
      <c r="T4" s="543"/>
      <c r="U4" s="544" t="s">
        <v>19</v>
      </c>
      <c r="V4" s="545" t="s">
        <v>169</v>
      </c>
    </row>
    <row r="5" spans="1:22" ht="26.4">
      <c r="A5" s="546"/>
      <c r="B5" s="547"/>
      <c r="C5" s="548"/>
      <c r="D5" s="549"/>
      <c r="E5" s="548"/>
      <c r="F5" s="549"/>
      <c r="G5" s="548"/>
      <c r="H5" s="549"/>
      <c r="I5" s="548"/>
      <c r="J5" s="549"/>
      <c r="K5" s="548"/>
      <c r="L5" s="549"/>
      <c r="M5" s="550"/>
      <c r="N5" s="549"/>
      <c r="O5" s="550"/>
      <c r="P5" s="549"/>
      <c r="Q5" s="551"/>
      <c r="R5" s="549"/>
      <c r="S5" s="470" t="s">
        <v>19</v>
      </c>
      <c r="T5" s="552" t="s">
        <v>171</v>
      </c>
      <c r="U5" s="553"/>
      <c r="V5" s="554"/>
    </row>
    <row r="6" spans="1:22" ht="13.8">
      <c r="A6" s="555" t="s">
        <v>172</v>
      </c>
      <c r="B6" s="556">
        <v>34560.5</v>
      </c>
      <c r="C6" s="557">
        <f>'[6]9_м-20'!C6+[6]окт!C6</f>
        <v>26</v>
      </c>
      <c r="D6" s="558">
        <f>C6*100000/$B6*1.2</f>
        <v>90.276471694564606</v>
      </c>
      <c r="E6" s="557">
        <f>'[6]9_м-20'!E6+[6]окт!E6</f>
        <v>5</v>
      </c>
      <c r="F6" s="558">
        <f>E6*100000/$B6*1.2</f>
        <v>17.360859941262422</v>
      </c>
      <c r="G6" s="557">
        <f>'[6]9_м-20'!G6+[6]окт!G6</f>
        <v>5</v>
      </c>
      <c r="H6" s="558">
        <f>G6*100000/$B6*1.2</f>
        <v>17.360859941262422</v>
      </c>
      <c r="I6" s="557">
        <f>'[6]9_м-20'!I6+[6]окт!I6</f>
        <v>1</v>
      </c>
      <c r="J6" s="558">
        <f>I6*100000/$B6*1.2</f>
        <v>3.4721719882524846</v>
      </c>
      <c r="K6" s="557">
        <f>'[6]9_м-20'!K6+[6]окт!K6</f>
        <v>2</v>
      </c>
      <c r="L6" s="558">
        <f>K6*100000/$B6*1.2</f>
        <v>6.9443439765049693</v>
      </c>
      <c r="M6" s="557">
        <f>'[6]9_м-20'!M6+[6]окт!M6</f>
        <v>10</v>
      </c>
      <c r="N6" s="558">
        <f>M6*100000/$B6*1.2</f>
        <v>34.721719882524845</v>
      </c>
      <c r="O6" s="557">
        <f>'[6]9_м-20'!O6+[6]окт!O6</f>
        <v>0</v>
      </c>
      <c r="P6" s="558">
        <f>O6*100000/$B6*1.2</f>
        <v>0</v>
      </c>
      <c r="Q6" s="557">
        <f>'[6]9_м-20'!Q6+[6]окт!Q6</f>
        <v>6</v>
      </c>
      <c r="R6" s="558">
        <f>Q6*100000/$B6*1.2</f>
        <v>20.833031929514906</v>
      </c>
      <c r="S6" s="557">
        <f>'[6]9_м-20'!S6+[6]окт!S6</f>
        <v>4</v>
      </c>
      <c r="T6" s="558">
        <f>S6*100000/$B6*1.2</f>
        <v>13.888687953009939</v>
      </c>
      <c r="U6" s="557">
        <f>'[6]9_м-20'!U6+[6]окт!U6</f>
        <v>2</v>
      </c>
      <c r="V6" s="558">
        <f>U6*100000/$B6*1.2</f>
        <v>6.9443439765049693</v>
      </c>
    </row>
    <row r="7" spans="1:22" ht="13.8">
      <c r="A7" s="559" t="s">
        <v>173</v>
      </c>
      <c r="B7" s="556">
        <v>8053</v>
      </c>
      <c r="C7" s="557">
        <f>'[6]9_м-20'!C7+[6]окт!C7</f>
        <v>12</v>
      </c>
      <c r="D7" s="558">
        <f t="shared" ref="D7:F18" si="0">C7*100000/$B7*1.2</f>
        <v>178.81534831739725</v>
      </c>
      <c r="E7" s="557">
        <f>'[6]9_м-20'!E7+[6]окт!E7</f>
        <v>0</v>
      </c>
      <c r="F7" s="558">
        <f t="shared" si="0"/>
        <v>0</v>
      </c>
      <c r="G7" s="557">
        <f>'[6]9_м-20'!G7+[6]окт!G7</f>
        <v>0</v>
      </c>
      <c r="H7" s="558">
        <f t="shared" ref="H7:H18" si="1">G7*100000/$B7*1.2</f>
        <v>0</v>
      </c>
      <c r="I7" s="557">
        <f>'[6]9_м-20'!I7+[6]окт!I7</f>
        <v>1</v>
      </c>
      <c r="J7" s="558">
        <f t="shared" ref="J7:J18" si="2">I7*100000/$B7*1.2</f>
        <v>14.901279026449771</v>
      </c>
      <c r="K7" s="557">
        <f>'[6]9_м-20'!K7+[6]окт!K7</f>
        <v>4</v>
      </c>
      <c r="L7" s="558">
        <f t="shared" ref="L7:L18" si="3">K7*100000/$B7*1.2</f>
        <v>59.605116105799084</v>
      </c>
      <c r="M7" s="557">
        <f>'[6]9_м-20'!M7+[6]окт!M7</f>
        <v>1</v>
      </c>
      <c r="N7" s="558">
        <f t="shared" ref="N7:N18" si="4">M7*100000/$B7*1.2</f>
        <v>14.901279026449771</v>
      </c>
      <c r="O7" s="557">
        <f>'[6]9_м-20'!O7+[6]окт!O7</f>
        <v>0</v>
      </c>
      <c r="P7" s="558">
        <f t="shared" ref="P7:P18" si="5">O7*100000/$B7*1.2</f>
        <v>0</v>
      </c>
      <c r="Q7" s="557">
        <f>'[6]9_м-20'!Q7+[6]окт!Q7</f>
        <v>3</v>
      </c>
      <c r="R7" s="558">
        <f t="shared" ref="R7:R18" si="6">Q7*100000/$B7*1.2</f>
        <v>44.703837079349313</v>
      </c>
      <c r="S7" s="557">
        <f>'[6]9_м-20'!S7+[6]окт!S7</f>
        <v>3</v>
      </c>
      <c r="T7" s="558">
        <f t="shared" ref="T7:T18" si="7">S7*100000/$B7*1.2</f>
        <v>44.703837079349313</v>
      </c>
      <c r="U7" s="557">
        <f>'[6]9_м-20'!U7+[6]окт!U7</f>
        <v>3</v>
      </c>
      <c r="V7" s="558">
        <f t="shared" ref="V7:V18" si="8">U7*100000/$B7*1.2</f>
        <v>44.703837079349313</v>
      </c>
    </row>
    <row r="8" spans="1:22" ht="13.8">
      <c r="A8" s="559" t="s">
        <v>174</v>
      </c>
      <c r="B8" s="556">
        <v>12382.5</v>
      </c>
      <c r="C8" s="557">
        <f>'[6]9_м-20'!C8+[6]окт!C8</f>
        <v>22</v>
      </c>
      <c r="D8" s="558">
        <f t="shared" si="0"/>
        <v>213.20411871592972</v>
      </c>
      <c r="E8" s="557">
        <f>'[6]9_м-20'!E8+[6]окт!E8</f>
        <v>1</v>
      </c>
      <c r="F8" s="558">
        <f t="shared" si="0"/>
        <v>9.691096305269534</v>
      </c>
      <c r="G8" s="557">
        <f>'[6]9_м-20'!G8+[6]окт!G8</f>
        <v>1</v>
      </c>
      <c r="H8" s="558">
        <f t="shared" si="1"/>
        <v>9.691096305269534</v>
      </c>
      <c r="I8" s="557">
        <f>'[6]9_м-20'!I8+[6]окт!I8</f>
        <v>5</v>
      </c>
      <c r="J8" s="558">
        <f t="shared" si="2"/>
        <v>48.455481526347661</v>
      </c>
      <c r="K8" s="557">
        <f>'[6]9_м-20'!K8+[6]окт!K8</f>
        <v>2</v>
      </c>
      <c r="L8" s="558">
        <f t="shared" si="3"/>
        <v>19.382192610539068</v>
      </c>
      <c r="M8" s="557">
        <f>'[6]9_м-20'!M8+[6]окт!M8</f>
        <v>4</v>
      </c>
      <c r="N8" s="558">
        <f t="shared" si="4"/>
        <v>38.764385221078136</v>
      </c>
      <c r="O8" s="557">
        <f>'[6]9_м-20'!O8+[6]окт!O8</f>
        <v>2</v>
      </c>
      <c r="P8" s="558">
        <f t="shared" si="5"/>
        <v>19.382192610539068</v>
      </c>
      <c r="Q8" s="557">
        <f>'[6]9_м-20'!Q8+[6]окт!Q8</f>
        <v>6</v>
      </c>
      <c r="R8" s="558">
        <f t="shared" si="6"/>
        <v>58.146577831617201</v>
      </c>
      <c r="S8" s="557">
        <f>'[6]9_м-20'!S8+[6]окт!S8</f>
        <v>2</v>
      </c>
      <c r="T8" s="558">
        <f t="shared" si="7"/>
        <v>19.382192610539068</v>
      </c>
      <c r="U8" s="557">
        <f>'[6]9_м-20'!U8+[6]окт!U8</f>
        <v>2</v>
      </c>
      <c r="V8" s="558">
        <f t="shared" si="8"/>
        <v>19.382192610539068</v>
      </c>
    </row>
    <row r="9" spans="1:22" ht="13.8">
      <c r="A9" s="559" t="s">
        <v>175</v>
      </c>
      <c r="B9" s="556">
        <v>13704.5</v>
      </c>
      <c r="C9" s="557">
        <f>'[6]9_м-20'!C9+[6]окт!C9</f>
        <v>20</v>
      </c>
      <c r="D9" s="558">
        <f t="shared" si="0"/>
        <v>175.12495895508775</v>
      </c>
      <c r="E9" s="557">
        <f>'[6]9_м-20'!E9+[6]окт!E9</f>
        <v>2</v>
      </c>
      <c r="F9" s="558">
        <f t="shared" si="0"/>
        <v>17.512495895508774</v>
      </c>
      <c r="G9" s="557">
        <f>'[6]9_м-20'!G9+[6]окт!G9</f>
        <v>2</v>
      </c>
      <c r="H9" s="558">
        <f t="shared" si="1"/>
        <v>17.512495895508774</v>
      </c>
      <c r="I9" s="557">
        <f>'[6]9_м-20'!I9+[6]окт!I9</f>
        <v>0</v>
      </c>
      <c r="J9" s="558">
        <f t="shared" si="2"/>
        <v>0</v>
      </c>
      <c r="K9" s="557">
        <f>'[6]9_м-20'!K9+[6]окт!K9</f>
        <v>1</v>
      </c>
      <c r="L9" s="558">
        <f t="shared" si="3"/>
        <v>8.7562479477543871</v>
      </c>
      <c r="M9" s="557">
        <f>'[6]9_м-20'!M9+[6]окт!M9</f>
        <v>6</v>
      </c>
      <c r="N9" s="558">
        <f t="shared" si="4"/>
        <v>52.537487686526326</v>
      </c>
      <c r="O9" s="557">
        <f>'[6]9_м-20'!O9+[6]окт!O9</f>
        <v>1</v>
      </c>
      <c r="P9" s="558">
        <f t="shared" si="5"/>
        <v>8.7562479477543871</v>
      </c>
      <c r="Q9" s="557">
        <f>'[6]9_м-20'!Q9+[6]окт!Q9</f>
        <v>5</v>
      </c>
      <c r="R9" s="558">
        <f t="shared" si="6"/>
        <v>43.781239738771937</v>
      </c>
      <c r="S9" s="557">
        <f>'[6]9_м-20'!S9+[6]окт!S9</f>
        <v>4</v>
      </c>
      <c r="T9" s="558">
        <f t="shared" si="7"/>
        <v>35.024991791017548</v>
      </c>
      <c r="U9" s="557">
        <f>'[6]9_м-20'!U9+[6]окт!U9</f>
        <v>5</v>
      </c>
      <c r="V9" s="558">
        <f t="shared" si="8"/>
        <v>43.781239738771937</v>
      </c>
    </row>
    <row r="10" spans="1:22" ht="13.8">
      <c r="A10" s="559" t="s">
        <v>176</v>
      </c>
      <c r="B10" s="556">
        <v>14121</v>
      </c>
      <c r="C10" s="557">
        <f>'[6]9_м-20'!C10+[6]окт!C10</f>
        <v>32</v>
      </c>
      <c r="D10" s="558">
        <f t="shared" si="0"/>
        <v>271.93541533885701</v>
      </c>
      <c r="E10" s="557">
        <f>'[6]9_м-20'!E10+[6]окт!E10</f>
        <v>1</v>
      </c>
      <c r="F10" s="558">
        <f t="shared" si="0"/>
        <v>8.4979817293392816</v>
      </c>
      <c r="G10" s="557">
        <f>'[6]9_м-20'!G10+[6]окт!G10</f>
        <v>1</v>
      </c>
      <c r="H10" s="558">
        <f t="shared" si="1"/>
        <v>8.4979817293392816</v>
      </c>
      <c r="I10" s="557">
        <f>'[6]9_м-20'!I10+[6]окт!I10</f>
        <v>5</v>
      </c>
      <c r="J10" s="558">
        <f t="shared" si="2"/>
        <v>42.489908646696406</v>
      </c>
      <c r="K10" s="557">
        <f>'[6]9_м-20'!K10+[6]окт!K10</f>
        <v>5</v>
      </c>
      <c r="L10" s="558">
        <f t="shared" si="3"/>
        <v>42.489908646696406</v>
      </c>
      <c r="M10" s="557">
        <f>'[6]9_м-20'!M10+[6]окт!M10</f>
        <v>13</v>
      </c>
      <c r="N10" s="558">
        <f t="shared" si="4"/>
        <v>110.47376248141067</v>
      </c>
      <c r="O10" s="557">
        <f>'[6]9_м-20'!O10+[6]окт!O10</f>
        <v>0</v>
      </c>
      <c r="P10" s="558">
        <f t="shared" si="5"/>
        <v>0</v>
      </c>
      <c r="Q10" s="557">
        <f>'[6]9_м-20'!Q10+[6]окт!Q10</f>
        <v>2</v>
      </c>
      <c r="R10" s="558">
        <f t="shared" si="6"/>
        <v>16.995963458678563</v>
      </c>
      <c r="S10" s="557">
        <f>'[6]9_м-20'!S10+[6]окт!S10</f>
        <v>2</v>
      </c>
      <c r="T10" s="558">
        <f t="shared" si="7"/>
        <v>16.995963458678563</v>
      </c>
      <c r="U10" s="557">
        <f>'[6]9_м-20'!U10+[6]окт!U10</f>
        <v>6</v>
      </c>
      <c r="V10" s="558">
        <f t="shared" si="8"/>
        <v>50.987890376035686</v>
      </c>
    </row>
    <row r="11" spans="1:22" ht="13.8">
      <c r="A11" s="559" t="s">
        <v>177</v>
      </c>
      <c r="B11" s="556">
        <v>11790.5</v>
      </c>
      <c r="C11" s="557">
        <f>'[6]9_м-20'!C11+[6]окт!C11</f>
        <v>17</v>
      </c>
      <c r="D11" s="558">
        <f t="shared" si="0"/>
        <v>173.02065222000763</v>
      </c>
      <c r="E11" s="557">
        <f>'[6]9_м-20'!E11+[6]окт!E11</f>
        <v>4</v>
      </c>
      <c r="F11" s="558">
        <f t="shared" si="0"/>
        <v>40.710741698825323</v>
      </c>
      <c r="G11" s="557">
        <f>'[6]9_м-20'!G11+[6]окт!G11</f>
        <v>4</v>
      </c>
      <c r="H11" s="558">
        <f t="shared" si="1"/>
        <v>40.710741698825323</v>
      </c>
      <c r="I11" s="557">
        <f>'[6]9_м-20'!I11+[6]окт!I11</f>
        <v>0</v>
      </c>
      <c r="J11" s="558">
        <f t="shared" si="2"/>
        <v>0</v>
      </c>
      <c r="K11" s="557">
        <f>'[6]9_м-20'!K11+[6]окт!K11</f>
        <v>1</v>
      </c>
      <c r="L11" s="558">
        <f t="shared" si="3"/>
        <v>10.177685424706331</v>
      </c>
      <c r="M11" s="557">
        <f>'[6]9_м-20'!M11+[6]окт!M11</f>
        <v>4</v>
      </c>
      <c r="N11" s="558">
        <f t="shared" si="4"/>
        <v>40.710741698825323</v>
      </c>
      <c r="O11" s="557">
        <f>'[6]9_м-20'!O11+[6]окт!O11</f>
        <v>1</v>
      </c>
      <c r="P11" s="558">
        <f t="shared" si="5"/>
        <v>10.177685424706331</v>
      </c>
      <c r="Q11" s="557">
        <f>'[6]9_м-20'!Q11+[6]окт!Q11</f>
        <v>2</v>
      </c>
      <c r="R11" s="558">
        <f t="shared" si="6"/>
        <v>20.355370849412662</v>
      </c>
      <c r="S11" s="557">
        <f>'[6]9_м-20'!S11+[6]окт!S11</f>
        <v>1</v>
      </c>
      <c r="T11" s="558">
        <f t="shared" si="7"/>
        <v>10.177685424706331</v>
      </c>
      <c r="U11" s="557">
        <f>'[6]9_м-20'!U11+[6]окт!U11</f>
        <v>5</v>
      </c>
      <c r="V11" s="558">
        <f t="shared" si="8"/>
        <v>50.888427123531649</v>
      </c>
    </row>
    <row r="12" spans="1:22" ht="13.8">
      <c r="A12" s="559" t="s">
        <v>178</v>
      </c>
      <c r="B12" s="556">
        <v>19682.5</v>
      </c>
      <c r="C12" s="557">
        <f>'[6]9_м-20'!C12+[6]окт!C12</f>
        <v>28</v>
      </c>
      <c r="D12" s="558">
        <f t="shared" si="0"/>
        <v>170.71002159278547</v>
      </c>
      <c r="E12" s="557">
        <f>'[6]9_м-20'!E12+[6]окт!E12</f>
        <v>10</v>
      </c>
      <c r="F12" s="558">
        <f t="shared" si="0"/>
        <v>60.96786485456623</v>
      </c>
      <c r="G12" s="557">
        <f>'[6]9_м-20'!G12+[6]окт!G12</f>
        <v>10</v>
      </c>
      <c r="H12" s="558">
        <f t="shared" si="1"/>
        <v>60.96786485456623</v>
      </c>
      <c r="I12" s="557">
        <f>'[6]9_м-20'!I12+[6]окт!I12</f>
        <v>2</v>
      </c>
      <c r="J12" s="558">
        <f t="shared" si="2"/>
        <v>12.193572970913248</v>
      </c>
      <c r="K12" s="557">
        <f>'[6]9_м-20'!K12+[6]окт!K12</f>
        <v>1</v>
      </c>
      <c r="L12" s="558">
        <f t="shared" si="3"/>
        <v>6.096786485456624</v>
      </c>
      <c r="M12" s="557">
        <f>'[6]9_м-20'!M12+[6]окт!M12</f>
        <v>10</v>
      </c>
      <c r="N12" s="558">
        <f t="shared" si="4"/>
        <v>60.96786485456623</v>
      </c>
      <c r="O12" s="557">
        <f>'[6]9_м-20'!O12+[6]окт!O12</f>
        <v>0</v>
      </c>
      <c r="P12" s="558">
        <f t="shared" si="5"/>
        <v>0</v>
      </c>
      <c r="Q12" s="557">
        <f>'[6]9_м-20'!Q12+[6]окт!Q12</f>
        <v>1</v>
      </c>
      <c r="R12" s="558">
        <f t="shared" si="6"/>
        <v>6.096786485456624</v>
      </c>
      <c r="S12" s="557">
        <f>'[6]9_м-20'!S12+[6]окт!S12</f>
        <v>0</v>
      </c>
      <c r="T12" s="558">
        <f t="shared" si="7"/>
        <v>0</v>
      </c>
      <c r="U12" s="557">
        <f>'[6]9_м-20'!U12+[6]окт!U12</f>
        <v>4</v>
      </c>
      <c r="V12" s="558">
        <f t="shared" si="8"/>
        <v>24.387145941826496</v>
      </c>
    </row>
    <row r="13" spans="1:22" ht="13.8">
      <c r="A13" s="559" t="s">
        <v>179</v>
      </c>
      <c r="B13" s="556">
        <v>14612.5</v>
      </c>
      <c r="C13" s="557">
        <f>'[6]9_м-20'!C13+[6]окт!C13</f>
        <v>23</v>
      </c>
      <c r="D13" s="558">
        <f t="shared" si="0"/>
        <v>188.87938408896491</v>
      </c>
      <c r="E13" s="557">
        <f>'[6]9_м-20'!E13+[6]окт!E13</f>
        <v>2</v>
      </c>
      <c r="F13" s="558">
        <f t="shared" si="0"/>
        <v>16.424294268605646</v>
      </c>
      <c r="G13" s="557">
        <f>'[6]9_м-20'!G13+[6]окт!G13</f>
        <v>2</v>
      </c>
      <c r="H13" s="558">
        <f t="shared" si="1"/>
        <v>16.424294268605646</v>
      </c>
      <c r="I13" s="557">
        <f>'[6]9_м-20'!I13+[6]окт!I13</f>
        <v>2</v>
      </c>
      <c r="J13" s="558">
        <f t="shared" si="2"/>
        <v>16.424294268605646</v>
      </c>
      <c r="K13" s="557">
        <f>'[6]9_м-20'!K13+[6]окт!K13</f>
        <v>5</v>
      </c>
      <c r="L13" s="558">
        <f t="shared" si="3"/>
        <v>41.060735671514117</v>
      </c>
      <c r="M13" s="557">
        <f>'[6]9_м-20'!M13+[6]окт!M13</f>
        <v>8</v>
      </c>
      <c r="N13" s="558">
        <f t="shared" si="4"/>
        <v>65.697177074422584</v>
      </c>
      <c r="O13" s="557">
        <f>'[6]9_м-20'!O13+[6]окт!O13</f>
        <v>0</v>
      </c>
      <c r="P13" s="558">
        <f t="shared" si="5"/>
        <v>0</v>
      </c>
      <c r="Q13" s="557">
        <f>'[6]9_м-20'!Q13+[6]окт!Q13</f>
        <v>2</v>
      </c>
      <c r="R13" s="558">
        <f t="shared" si="6"/>
        <v>16.424294268605646</v>
      </c>
      <c r="S13" s="557">
        <f>'[6]9_м-20'!S13+[6]окт!S13</f>
        <v>2</v>
      </c>
      <c r="T13" s="558">
        <f t="shared" si="7"/>
        <v>16.424294268605646</v>
      </c>
      <c r="U13" s="557">
        <f>'[6]9_м-20'!U13+[6]окт!U13</f>
        <v>4</v>
      </c>
      <c r="V13" s="558">
        <f t="shared" si="8"/>
        <v>32.848588537211292</v>
      </c>
    </row>
    <row r="14" spans="1:22" ht="13.8">
      <c r="A14" s="559" t="s">
        <v>180</v>
      </c>
      <c r="B14" s="556">
        <v>16123.5</v>
      </c>
      <c r="C14" s="557">
        <f>'[6]9_м-20'!C14+[6]окт!C14</f>
        <v>28</v>
      </c>
      <c r="D14" s="558">
        <f t="shared" si="0"/>
        <v>208.39147827704903</v>
      </c>
      <c r="E14" s="557">
        <f>'[6]9_м-20'!E14+[6]окт!E14</f>
        <v>3</v>
      </c>
      <c r="F14" s="558">
        <f t="shared" si="0"/>
        <v>22.32765838682668</v>
      </c>
      <c r="G14" s="557">
        <f>'[6]9_м-20'!G14+[6]окт!G14</f>
        <v>2</v>
      </c>
      <c r="H14" s="558">
        <f t="shared" si="1"/>
        <v>14.885105591217787</v>
      </c>
      <c r="I14" s="557">
        <f>'[6]9_м-20'!I14+[6]окт!I14</f>
        <v>3</v>
      </c>
      <c r="J14" s="558">
        <f t="shared" si="2"/>
        <v>22.32765838682668</v>
      </c>
      <c r="K14" s="557">
        <f>'[6]9_м-20'!K14+[6]окт!K14</f>
        <v>5</v>
      </c>
      <c r="L14" s="558">
        <f t="shared" si="3"/>
        <v>37.212763978044464</v>
      </c>
      <c r="M14" s="557">
        <f>'[6]9_м-20'!M14+[6]окт!M14</f>
        <v>9</v>
      </c>
      <c r="N14" s="558">
        <f t="shared" si="4"/>
        <v>66.982975160480038</v>
      </c>
      <c r="O14" s="557">
        <f>'[6]9_м-20'!O14+[6]окт!O14</f>
        <v>1</v>
      </c>
      <c r="P14" s="558">
        <f t="shared" si="5"/>
        <v>7.4425527956088935</v>
      </c>
      <c r="Q14" s="557">
        <f>'[6]9_м-20'!Q14+[6]окт!Q14</f>
        <v>5</v>
      </c>
      <c r="R14" s="558">
        <f t="shared" si="6"/>
        <v>37.212763978044464</v>
      </c>
      <c r="S14" s="557">
        <f>'[6]9_м-20'!S14+[6]окт!S14</f>
        <v>1</v>
      </c>
      <c r="T14" s="558">
        <f t="shared" si="7"/>
        <v>7.4425527956088935</v>
      </c>
      <c r="U14" s="557">
        <f>'[6]9_м-20'!U14+[6]окт!U14</f>
        <v>2</v>
      </c>
      <c r="V14" s="558">
        <f t="shared" si="8"/>
        <v>14.885105591217787</v>
      </c>
    </row>
    <row r="15" spans="1:22" ht="13.8">
      <c r="A15" s="559" t="s">
        <v>181</v>
      </c>
      <c r="B15" s="556">
        <v>10755.5</v>
      </c>
      <c r="C15" s="557">
        <f>'[6]9_м-20'!C15+[6]окт!C15</f>
        <v>13</v>
      </c>
      <c r="D15" s="558">
        <f t="shared" si="0"/>
        <v>145.04207149830319</v>
      </c>
      <c r="E15" s="557">
        <f>'[6]9_м-20'!E15+[6]окт!E15</f>
        <v>1</v>
      </c>
      <c r="F15" s="558">
        <f t="shared" si="0"/>
        <v>11.157082422946401</v>
      </c>
      <c r="G15" s="557">
        <f>'[6]9_м-20'!G15+[6]окт!G15</f>
        <v>1</v>
      </c>
      <c r="H15" s="558">
        <f t="shared" si="1"/>
        <v>11.157082422946401</v>
      </c>
      <c r="I15" s="557">
        <f>'[6]9_м-20'!I15+[6]окт!I15</f>
        <v>1</v>
      </c>
      <c r="J15" s="558">
        <f t="shared" si="2"/>
        <v>11.157082422946401</v>
      </c>
      <c r="K15" s="557">
        <f>'[6]9_м-20'!K15+[6]окт!K15</f>
        <v>1</v>
      </c>
      <c r="L15" s="558">
        <f t="shared" si="3"/>
        <v>11.157082422946401</v>
      </c>
      <c r="M15" s="557">
        <f>'[6]9_м-20'!M15+[6]окт!M15</f>
        <v>3</v>
      </c>
      <c r="N15" s="558">
        <f t="shared" si="4"/>
        <v>33.4712472688392</v>
      </c>
      <c r="O15" s="557">
        <f>'[6]9_м-20'!O15+[6]окт!O15</f>
        <v>1</v>
      </c>
      <c r="P15" s="558">
        <f t="shared" si="5"/>
        <v>11.157082422946401</v>
      </c>
      <c r="Q15" s="557">
        <f>'[6]9_м-20'!Q15+[6]окт!Q15</f>
        <v>4</v>
      </c>
      <c r="R15" s="558">
        <f t="shared" si="6"/>
        <v>44.628329691785602</v>
      </c>
      <c r="S15" s="557">
        <f>'[6]9_м-20'!S15+[6]окт!S15</f>
        <v>3</v>
      </c>
      <c r="T15" s="558">
        <f t="shared" si="7"/>
        <v>33.4712472688392</v>
      </c>
      <c r="U15" s="557">
        <f>'[6]9_м-20'!U15+[6]окт!U15</f>
        <v>2</v>
      </c>
      <c r="V15" s="558">
        <f t="shared" si="8"/>
        <v>22.314164845892801</v>
      </c>
    </row>
    <row r="16" spans="1:22" ht="17.399999999999999" customHeight="1">
      <c r="A16" s="560" t="s">
        <v>182</v>
      </c>
      <c r="B16" s="367">
        <v>155786</v>
      </c>
      <c r="C16" s="561">
        <f t="shared" ref="C16" si="9">SUM(C6:C15)</f>
        <v>221</v>
      </c>
      <c r="D16" s="558">
        <f t="shared" si="0"/>
        <v>170.23352547725725</v>
      </c>
      <c r="E16" s="562">
        <f>SUM(E6:E15)</f>
        <v>29</v>
      </c>
      <c r="F16" s="558">
        <f t="shared" si="0"/>
        <v>22.338335922355025</v>
      </c>
      <c r="G16" s="562">
        <f>SUM(G6:G15)</f>
        <v>28</v>
      </c>
      <c r="H16" s="558">
        <f t="shared" si="1"/>
        <v>21.568048476756577</v>
      </c>
      <c r="I16" s="562">
        <f>SUM(I6:I15)</f>
        <v>20</v>
      </c>
      <c r="J16" s="558">
        <f t="shared" si="2"/>
        <v>15.405748911968983</v>
      </c>
      <c r="K16" s="562">
        <f>SUM(K6:K15)</f>
        <v>27</v>
      </c>
      <c r="L16" s="558">
        <f t="shared" si="3"/>
        <v>20.797761031158128</v>
      </c>
      <c r="M16" s="562">
        <f>SUM(M6:M15)</f>
        <v>68</v>
      </c>
      <c r="N16" s="558">
        <f t="shared" si="4"/>
        <v>52.379546300694543</v>
      </c>
      <c r="O16" s="562">
        <f>SUM(O6:O15)</f>
        <v>6</v>
      </c>
      <c r="P16" s="558">
        <f t="shared" si="5"/>
        <v>4.6217246735906947</v>
      </c>
      <c r="Q16" s="562">
        <f>SUM(Q6:Q15)</f>
        <v>36</v>
      </c>
      <c r="R16" s="558">
        <f t="shared" si="6"/>
        <v>27.730348041544168</v>
      </c>
      <c r="S16" s="562">
        <f>SUM(S6:S15)</f>
        <v>22</v>
      </c>
      <c r="T16" s="558">
        <f t="shared" si="7"/>
        <v>16.946323803165882</v>
      </c>
      <c r="U16" s="563">
        <f t="shared" ref="U16" si="10">C16-E16-I16-K16-M16-O16-Q16</f>
        <v>35</v>
      </c>
      <c r="V16" s="558">
        <f t="shared" si="8"/>
        <v>26.960060595945716</v>
      </c>
    </row>
    <row r="17" spans="1:22" ht="13.8">
      <c r="A17" s="564" t="s">
        <v>183</v>
      </c>
      <c r="B17" s="556">
        <v>64623.5</v>
      </c>
      <c r="C17" s="557">
        <f>'[6]9_м-20'!C17+[6]окт!C17</f>
        <v>71</v>
      </c>
      <c r="D17" s="558">
        <f t="shared" si="0"/>
        <v>131.84058430756613</v>
      </c>
      <c r="E17" s="557">
        <f>'[6]9_м-20'!E17+[6]окт!E17</f>
        <v>9</v>
      </c>
      <c r="F17" s="558">
        <f t="shared" si="0"/>
        <v>16.712186743212609</v>
      </c>
      <c r="G17" s="557">
        <f>'[6]9_м-20'!G17+[6]окт!G17</f>
        <v>9</v>
      </c>
      <c r="H17" s="558">
        <f t="shared" si="1"/>
        <v>16.712186743212609</v>
      </c>
      <c r="I17" s="557">
        <f>'[6]9_м-20'!I17+[6]окт!I17</f>
        <v>6</v>
      </c>
      <c r="J17" s="558">
        <f t="shared" si="2"/>
        <v>11.141457828808406</v>
      </c>
      <c r="K17" s="557">
        <f>'[6]9_м-20'!K17+[6]окт!K17</f>
        <v>6</v>
      </c>
      <c r="L17" s="558">
        <f t="shared" si="3"/>
        <v>11.141457828808406</v>
      </c>
      <c r="M17" s="557">
        <f>'[6]9_м-20'!M17+[6]окт!M17</f>
        <v>12</v>
      </c>
      <c r="N17" s="558">
        <f t="shared" si="4"/>
        <v>22.282915657616812</v>
      </c>
      <c r="O17" s="557">
        <f>'[6]9_м-20'!O17+[6]окт!O17</f>
        <v>6</v>
      </c>
      <c r="P17" s="558">
        <f t="shared" si="5"/>
        <v>11.141457828808406</v>
      </c>
      <c r="Q17" s="557">
        <f>'[6]9_м-20'!Q17+[6]окт!Q17</f>
        <v>18</v>
      </c>
      <c r="R17" s="558">
        <f t="shared" si="6"/>
        <v>33.424373486425218</v>
      </c>
      <c r="S17" s="557">
        <f>'[6]9_м-20'!S17+[6]окт!S17</f>
        <v>12</v>
      </c>
      <c r="T17" s="558">
        <f t="shared" si="7"/>
        <v>22.282915657616812</v>
      </c>
      <c r="U17" s="557">
        <f>'[6]9_м-20'!U17+[6]окт!U17</f>
        <v>14</v>
      </c>
      <c r="V17" s="558">
        <f t="shared" si="8"/>
        <v>25.99673493388628</v>
      </c>
    </row>
    <row r="18" spans="1:22" ht="45" customHeight="1" thickBot="1">
      <c r="A18" s="565" t="s">
        <v>199</v>
      </c>
      <c r="B18" s="373">
        <v>220409.5</v>
      </c>
      <c r="C18" s="566">
        <f>C16+C17</f>
        <v>292</v>
      </c>
      <c r="D18" s="558">
        <f t="shared" si="0"/>
        <v>158.97681361284336</v>
      </c>
      <c r="E18" s="566">
        <f>E16+E17</f>
        <v>38</v>
      </c>
      <c r="F18" s="558">
        <f t="shared" si="0"/>
        <v>20.688763415370026</v>
      </c>
      <c r="G18" s="566">
        <f>G16+G17</f>
        <v>37</v>
      </c>
      <c r="H18" s="558">
        <f t="shared" si="1"/>
        <v>20.144322272860286</v>
      </c>
      <c r="I18" s="566">
        <f>I16+I17</f>
        <v>26</v>
      </c>
      <c r="J18" s="558">
        <f t="shared" si="2"/>
        <v>14.155469705253177</v>
      </c>
      <c r="K18" s="566">
        <f>K16+K17</f>
        <v>33</v>
      </c>
      <c r="L18" s="558">
        <f t="shared" si="3"/>
        <v>17.966557702821341</v>
      </c>
      <c r="M18" s="566">
        <f>M16+M17</f>
        <v>80</v>
      </c>
      <c r="N18" s="558">
        <f t="shared" si="4"/>
        <v>43.555291400779005</v>
      </c>
      <c r="O18" s="566">
        <f>O16+O17</f>
        <v>12</v>
      </c>
      <c r="P18" s="558">
        <f t="shared" si="5"/>
        <v>6.5332937101168502</v>
      </c>
      <c r="Q18" s="566">
        <f>Q16+Q17</f>
        <v>54</v>
      </c>
      <c r="R18" s="558">
        <f t="shared" si="6"/>
        <v>29.39982169552583</v>
      </c>
      <c r="S18" s="566">
        <f>S16+S17</f>
        <v>34</v>
      </c>
      <c r="T18" s="558">
        <f t="shared" si="7"/>
        <v>18.510998845331077</v>
      </c>
      <c r="U18" s="566">
        <f>U16+U17</f>
        <v>49</v>
      </c>
      <c r="V18" s="558">
        <f t="shared" si="8"/>
        <v>26.677615982977141</v>
      </c>
    </row>
    <row r="19" spans="1:22" ht="40.200000000000003" thickBot="1">
      <c r="A19" s="567" t="s">
        <v>185</v>
      </c>
      <c r="B19" s="567"/>
      <c r="C19" s="567"/>
      <c r="D19" s="568"/>
      <c r="E19" s="569">
        <f>E18*100/$C18</f>
        <v>13.013698630136986</v>
      </c>
      <c r="F19" s="570"/>
      <c r="G19" s="571">
        <f>G18*100/E18</f>
        <v>97.368421052631575</v>
      </c>
      <c r="H19" s="572" t="s">
        <v>200</v>
      </c>
      <c r="I19" s="573">
        <f>I18*100/$C18</f>
        <v>8.9041095890410951</v>
      </c>
      <c r="J19" s="568"/>
      <c r="K19" s="569">
        <f>K18*100/$C18</f>
        <v>11.301369863013699</v>
      </c>
      <c r="L19" s="568"/>
      <c r="M19" s="569">
        <f>M18*100/$C18</f>
        <v>27.397260273972602</v>
      </c>
      <c r="N19" s="568"/>
      <c r="O19" s="569">
        <f>O18*100/$C18</f>
        <v>4.1095890410958908</v>
      </c>
      <c r="P19" s="574"/>
      <c r="Q19" s="569">
        <f>Q18*100/$C18</f>
        <v>18.493150684931507</v>
      </c>
      <c r="R19" s="570"/>
      <c r="S19" s="571">
        <f>S18*100/Q18</f>
        <v>62.962962962962962</v>
      </c>
      <c r="T19" s="572" t="s">
        <v>201</v>
      </c>
      <c r="U19" s="573">
        <f>U18*100/$C18</f>
        <v>16.780821917808218</v>
      </c>
      <c r="V19" s="568"/>
    </row>
    <row r="20" spans="1:22">
      <c r="A20" s="575" t="s">
        <v>202</v>
      </c>
      <c r="B20" s="576"/>
      <c r="C20" s="577">
        <v>245</v>
      </c>
      <c r="D20" s="578">
        <v>134.19999999999999</v>
      </c>
      <c r="E20" s="579">
        <v>34</v>
      </c>
      <c r="F20" s="580">
        <v>18.600000000000001</v>
      </c>
      <c r="G20" s="581">
        <v>28</v>
      </c>
      <c r="H20" s="582">
        <v>15.3</v>
      </c>
      <c r="I20" s="579">
        <v>18</v>
      </c>
      <c r="J20" s="578">
        <v>9.9</v>
      </c>
      <c r="K20" s="579">
        <v>25</v>
      </c>
      <c r="L20" s="578">
        <v>13.7</v>
      </c>
      <c r="M20" s="579">
        <v>68</v>
      </c>
      <c r="N20" s="578">
        <v>37.299999999999997</v>
      </c>
      <c r="O20" s="579">
        <v>13</v>
      </c>
      <c r="P20" s="578">
        <v>7.1</v>
      </c>
      <c r="Q20" s="579">
        <v>31</v>
      </c>
      <c r="R20" s="578">
        <v>17.035928691705106</v>
      </c>
      <c r="S20" s="583">
        <v>20</v>
      </c>
      <c r="T20" s="578">
        <v>10.990921736583939</v>
      </c>
      <c r="U20" s="581">
        <v>56</v>
      </c>
      <c r="V20" s="578">
        <v>30.7</v>
      </c>
    </row>
    <row r="21" spans="1:22" ht="13.8">
      <c r="A21" s="584" t="s">
        <v>203</v>
      </c>
      <c r="B21" s="585"/>
      <c r="C21" s="586">
        <f>C18-C20</f>
        <v>47</v>
      </c>
      <c r="D21" s="587">
        <f>D18/D20-100%</f>
        <v>0.18462603288258839</v>
      </c>
      <c r="E21" s="586">
        <f>E18-E20</f>
        <v>4</v>
      </c>
      <c r="F21" s="587">
        <f>F18/F20-100%</f>
        <v>0.11229910835322721</v>
      </c>
      <c r="G21" s="586">
        <f>G18-G20</f>
        <v>9</v>
      </c>
      <c r="H21" s="587">
        <f>H18/H20-100%</f>
        <v>0.31662237077518207</v>
      </c>
      <c r="I21" s="586">
        <f>I18-I20</f>
        <v>8</v>
      </c>
      <c r="J21" s="587">
        <f>J18/J20-100%</f>
        <v>0.4298454247730481</v>
      </c>
      <c r="K21" s="586">
        <f>K18-K20</f>
        <v>8</v>
      </c>
      <c r="L21" s="587">
        <f>L18/L20-100%</f>
        <v>0.31142756954900297</v>
      </c>
      <c r="M21" s="586">
        <f>M18-M20</f>
        <v>12</v>
      </c>
      <c r="N21" s="587">
        <f>N18/N20-100%</f>
        <v>0.16770218232651501</v>
      </c>
      <c r="O21" s="586">
        <f>O18-O20</f>
        <v>-1</v>
      </c>
      <c r="P21" s="587">
        <f>P18/P20-100%</f>
        <v>-7.9817787307485788E-2</v>
      </c>
      <c r="Q21" s="586">
        <f>Q18-Q20</f>
        <v>23</v>
      </c>
      <c r="R21" s="587">
        <f>R18/R20-100%</f>
        <v>0.72575397723053259</v>
      </c>
      <c r="S21" s="586">
        <f>S18-S20</f>
        <v>14</v>
      </c>
      <c r="T21" s="587">
        <f>T18/T20-100%</f>
        <v>0.68420804814905667</v>
      </c>
      <c r="U21" s="586">
        <f>U18-U20</f>
        <v>-7</v>
      </c>
      <c r="V21" s="587">
        <f>V18/V20-100%</f>
        <v>-0.13102228068478361</v>
      </c>
    </row>
    <row r="22" spans="1:22">
      <c r="A22" s="588" t="s">
        <v>204</v>
      </c>
      <c r="B22" s="576"/>
      <c r="C22" s="577">
        <v>254</v>
      </c>
      <c r="D22" s="578">
        <v>139.58470605461602</v>
      </c>
      <c r="E22" s="579">
        <v>37</v>
      </c>
      <c r="F22" s="580">
        <v>20.333205212680284</v>
      </c>
      <c r="G22" s="581">
        <v>23</v>
      </c>
      <c r="H22" s="582">
        <v>12.63955999707153</v>
      </c>
      <c r="I22" s="579">
        <v>19</v>
      </c>
      <c r="J22" s="578">
        <v>10.441375649754741</v>
      </c>
      <c r="K22" s="579">
        <v>24</v>
      </c>
      <c r="L22" s="578">
        <v>13.189106083900725</v>
      </c>
      <c r="M22" s="579">
        <v>83</v>
      </c>
      <c r="N22" s="578">
        <v>45.612325206823343</v>
      </c>
      <c r="O22" s="579">
        <v>8</v>
      </c>
      <c r="P22" s="578">
        <v>4.3963686946335754</v>
      </c>
      <c r="Q22" s="579">
        <v>31</v>
      </c>
      <c r="R22" s="578">
        <v>17.035928691705106</v>
      </c>
      <c r="S22" s="583">
        <v>20</v>
      </c>
      <c r="T22" s="578">
        <v>10.990921736583939</v>
      </c>
      <c r="U22" s="581">
        <v>52</v>
      </c>
      <c r="V22" s="578">
        <v>28.576396515118237</v>
      </c>
    </row>
    <row r="23" spans="1:22">
      <c r="A23" s="589" t="s">
        <v>205</v>
      </c>
      <c r="B23" s="590"/>
      <c r="C23" s="591">
        <v>235</v>
      </c>
      <c r="D23" s="578">
        <v>129.71908408173772</v>
      </c>
      <c r="E23" s="591">
        <v>33</v>
      </c>
      <c r="F23" s="580">
        <v>18.215871381690828</v>
      </c>
      <c r="G23" s="592">
        <v>28</v>
      </c>
      <c r="H23" s="582">
        <v>15.45589086931343</v>
      </c>
      <c r="I23" s="591">
        <v>11</v>
      </c>
      <c r="J23" s="578">
        <v>6.0719571272302755</v>
      </c>
      <c r="K23" s="591">
        <v>31</v>
      </c>
      <c r="L23" s="578">
        <v>17.111879176739869</v>
      </c>
      <c r="M23" s="591">
        <v>63</v>
      </c>
      <c r="N23" s="578">
        <v>34.775754455955216</v>
      </c>
      <c r="O23" s="591">
        <v>10</v>
      </c>
      <c r="P23" s="578">
        <v>5.5199610247547959</v>
      </c>
      <c r="Q23" s="591">
        <v>44</v>
      </c>
      <c r="R23" s="580">
        <v>24.287828508921102</v>
      </c>
      <c r="S23" s="592">
        <v>22</v>
      </c>
      <c r="T23" s="582">
        <v>12.143914254460551</v>
      </c>
      <c r="U23" s="592">
        <v>43</v>
      </c>
      <c r="V23" s="578">
        <v>23.735832406445628</v>
      </c>
    </row>
    <row r="24" spans="1:22" ht="13.8">
      <c r="A24" s="593"/>
      <c r="B24" s="593"/>
      <c r="C24" s="593"/>
      <c r="D24" s="594"/>
      <c r="E24" s="593"/>
      <c r="F24" s="594"/>
      <c r="G24" s="593"/>
      <c r="H24" s="594"/>
      <c r="I24" s="593"/>
      <c r="J24" s="594"/>
      <c r="K24" s="593"/>
      <c r="L24" s="594"/>
      <c r="M24" s="593"/>
      <c r="N24" s="594"/>
      <c r="O24" s="593"/>
      <c r="P24" s="594"/>
      <c r="Q24" s="593"/>
      <c r="R24" s="594"/>
      <c r="S24" s="593"/>
      <c r="T24" s="594"/>
      <c r="U24" s="593"/>
      <c r="V24" s="594"/>
    </row>
    <row r="25" spans="1:22">
      <c r="D25" s="595"/>
      <c r="F25" s="595"/>
      <c r="H25" s="595"/>
      <c r="J25" s="595"/>
      <c r="L25" s="595"/>
      <c r="N25" s="595"/>
      <c r="P25" s="595"/>
      <c r="R25" s="595"/>
      <c r="T25" s="595"/>
      <c r="V25" s="595"/>
    </row>
    <row r="26" spans="1:22">
      <c r="D26" s="595"/>
      <c r="F26" s="595"/>
      <c r="H26" s="595"/>
      <c r="J26" s="595"/>
      <c r="L26" s="595"/>
      <c r="N26" s="595"/>
      <c r="P26" s="595"/>
      <c r="R26" s="595"/>
      <c r="T26" s="595"/>
      <c r="V26" s="595"/>
    </row>
  </sheetData>
  <mergeCells count="37">
    <mergeCell ref="A19:C19"/>
    <mergeCell ref="A20:B20"/>
    <mergeCell ref="A21:B21"/>
    <mergeCell ref="A22:B22"/>
    <mergeCell ref="A23:B23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P2"/>
    <mergeCell ref="A3:A5"/>
    <mergeCell ref="B3:B5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tabSelected="1" workbookViewId="0">
      <selection activeCell="D8" sqref="D8"/>
    </sheetView>
  </sheetViews>
  <sheetFormatPr defaultRowHeight="13.2"/>
  <cols>
    <col min="1" max="1" width="21.21875" customWidth="1"/>
  </cols>
  <sheetData>
    <row r="1" spans="1:22" ht="42" customHeight="1">
      <c r="A1" s="449" t="s">
        <v>157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1"/>
      <c r="V1" s="451"/>
    </row>
    <row r="2" spans="1:22" ht="21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1"/>
      <c r="V2" s="451"/>
    </row>
    <row r="3" spans="1:22" ht="43.2" customHeight="1">
      <c r="A3" s="453" t="s">
        <v>158</v>
      </c>
      <c r="B3" s="454" t="s">
        <v>159</v>
      </c>
      <c r="C3" s="455" t="s">
        <v>160</v>
      </c>
      <c r="D3" s="455"/>
      <c r="E3" s="456" t="s">
        <v>161</v>
      </c>
      <c r="F3" s="456"/>
      <c r="G3" s="456" t="s">
        <v>162</v>
      </c>
      <c r="H3" s="456"/>
      <c r="I3" s="457" t="s">
        <v>163</v>
      </c>
      <c r="J3" s="457"/>
      <c r="K3" s="456" t="s">
        <v>164</v>
      </c>
      <c r="L3" s="456"/>
      <c r="M3" s="456" t="s">
        <v>165</v>
      </c>
      <c r="N3" s="456"/>
      <c r="O3" s="458" t="s">
        <v>166</v>
      </c>
      <c r="P3" s="458"/>
      <c r="Q3" s="456" t="s">
        <v>167</v>
      </c>
      <c r="R3" s="456"/>
      <c r="S3" s="456"/>
      <c r="T3" s="459"/>
      <c r="U3" s="460" t="s">
        <v>168</v>
      </c>
      <c r="V3" s="460"/>
    </row>
    <row r="4" spans="1:22">
      <c r="A4" s="453"/>
      <c r="B4" s="454"/>
      <c r="C4" s="461" t="s">
        <v>19</v>
      </c>
      <c r="D4" s="462" t="s">
        <v>169</v>
      </c>
      <c r="E4" s="463" t="s">
        <v>19</v>
      </c>
      <c r="F4" s="462" t="s">
        <v>169</v>
      </c>
      <c r="G4" s="463" t="s">
        <v>19</v>
      </c>
      <c r="H4" s="462" t="s">
        <v>169</v>
      </c>
      <c r="I4" s="463" t="s">
        <v>19</v>
      </c>
      <c r="J4" s="462" t="s">
        <v>169</v>
      </c>
      <c r="K4" s="463" t="s">
        <v>19</v>
      </c>
      <c r="L4" s="462" t="s">
        <v>169</v>
      </c>
      <c r="M4" s="464" t="s">
        <v>19</v>
      </c>
      <c r="N4" s="462" t="s">
        <v>169</v>
      </c>
      <c r="O4" s="463" t="s">
        <v>19</v>
      </c>
      <c r="P4" s="462" t="s">
        <v>169</v>
      </c>
      <c r="Q4" s="465" t="s">
        <v>19</v>
      </c>
      <c r="R4" s="462" t="s">
        <v>169</v>
      </c>
      <c r="S4" s="466" t="s">
        <v>170</v>
      </c>
      <c r="T4" s="467"/>
      <c r="U4" s="468" t="s">
        <v>19</v>
      </c>
      <c r="V4" s="469" t="s">
        <v>169</v>
      </c>
    </row>
    <row r="5" spans="1:22">
      <c r="A5" s="453"/>
      <c r="B5" s="454"/>
      <c r="C5" s="461"/>
      <c r="D5" s="462"/>
      <c r="E5" s="463"/>
      <c r="F5" s="462"/>
      <c r="G5" s="463"/>
      <c r="H5" s="462"/>
      <c r="I5" s="463"/>
      <c r="J5" s="462"/>
      <c r="K5" s="463"/>
      <c r="L5" s="462"/>
      <c r="M5" s="464"/>
      <c r="N5" s="462"/>
      <c r="O5" s="463"/>
      <c r="P5" s="462"/>
      <c r="Q5" s="465"/>
      <c r="R5" s="462"/>
      <c r="S5" s="470" t="s">
        <v>19</v>
      </c>
      <c r="T5" s="471" t="s">
        <v>171</v>
      </c>
      <c r="U5" s="468"/>
      <c r="V5" s="469"/>
    </row>
    <row r="6" spans="1:22" ht="15">
      <c r="A6" s="472" t="s">
        <v>172</v>
      </c>
      <c r="B6" s="473">
        <v>18527</v>
      </c>
      <c r="C6" s="474">
        <f>'[6]9_мес-тр'!C6+'[6]окт-тр'!C6</f>
        <v>20</v>
      </c>
      <c r="D6" s="475">
        <f>C6*100000/$B6*1.2</f>
        <v>129.54067037296917</v>
      </c>
      <c r="E6" s="474">
        <f>'[6]9_мес-тр'!E6+'[6]окт-тр'!E6</f>
        <v>3</v>
      </c>
      <c r="F6" s="475">
        <f>E6*100000/$B6*1.2</f>
        <v>19.431100555945374</v>
      </c>
      <c r="G6" s="474">
        <f>'[6]9_мес-тр'!G6+'[6]окт-тр'!G6</f>
        <v>3</v>
      </c>
      <c r="H6" s="475">
        <f>G6*100000/$B6*1.2</f>
        <v>19.431100555945374</v>
      </c>
      <c r="I6" s="474">
        <f>'[6]9_мес-тр'!I6+'[6]окт-тр'!I6</f>
        <v>1</v>
      </c>
      <c r="J6" s="475">
        <f>I6*100000/$B6*1.2</f>
        <v>6.4770335186484589</v>
      </c>
      <c r="K6" s="474">
        <f>'[6]9_мес-тр'!K6+'[6]окт-тр'!K6</f>
        <v>2</v>
      </c>
      <c r="L6" s="475">
        <f>K6*100000/$B6*1.2</f>
        <v>12.954067037296918</v>
      </c>
      <c r="M6" s="474">
        <f>'[6]9_мес-тр'!M6+'[6]окт-тр'!M6</f>
        <v>9</v>
      </c>
      <c r="N6" s="475">
        <f>M6*100000/$B6*1.2</f>
        <v>58.293301667836133</v>
      </c>
      <c r="O6" s="474">
        <f>'[6]9_мес-тр'!O6+'[6]окт-тр'!O6</f>
        <v>0</v>
      </c>
      <c r="P6" s="475">
        <f>O6*100000/$B6*1.2</f>
        <v>0</v>
      </c>
      <c r="Q6" s="474">
        <f>'[6]9_мес-тр'!Q6+'[6]окт-тр'!Q6</f>
        <v>3</v>
      </c>
      <c r="R6" s="475">
        <f>Q6*100000/$B6*1.2</f>
        <v>19.431100555945374</v>
      </c>
      <c r="S6" s="474">
        <f>'[6]9_мес-тр'!S6+'[6]окт-тр'!S6</f>
        <v>2</v>
      </c>
      <c r="T6" s="475">
        <f>S6*100000/$B6*1.2</f>
        <v>12.954067037296918</v>
      </c>
      <c r="U6" s="476">
        <f t="shared" ref="U6:U18" si="0">C6-E6-I6-K6-M6-O6-Q6</f>
        <v>2</v>
      </c>
      <c r="V6" s="475">
        <f>U6*100000/$B6*1.2</f>
        <v>12.954067037296918</v>
      </c>
    </row>
    <row r="7" spans="1:22" ht="15">
      <c r="A7" s="477" t="s">
        <v>173</v>
      </c>
      <c r="B7" s="473">
        <v>4234</v>
      </c>
      <c r="C7" s="474">
        <f>'[6]9_мес-тр'!C7+'[6]окт-тр'!C7</f>
        <v>9</v>
      </c>
      <c r="D7" s="475">
        <f t="shared" ref="D7:F18" si="1">C7*100000/$B7*1.2</f>
        <v>255.07794048181387</v>
      </c>
      <c r="E7" s="474">
        <f>'[6]9_мес-тр'!E7+'[6]окт-тр'!E7</f>
        <v>0</v>
      </c>
      <c r="F7" s="475">
        <f t="shared" si="1"/>
        <v>0</v>
      </c>
      <c r="G7" s="474">
        <f>'[6]9_мес-тр'!G7+'[6]окт-тр'!G7</f>
        <v>0</v>
      </c>
      <c r="H7" s="475">
        <f t="shared" ref="H7:H18" si="2">G7*100000/$B7*1.2</f>
        <v>0</v>
      </c>
      <c r="I7" s="474">
        <f>'[6]9_мес-тр'!I7+'[6]окт-тр'!I7</f>
        <v>1</v>
      </c>
      <c r="J7" s="475">
        <f t="shared" ref="J7:J18" si="3">I7*100000/$B7*1.2</f>
        <v>28.341993386868207</v>
      </c>
      <c r="K7" s="474">
        <f>'[6]9_мес-тр'!K7+'[6]окт-тр'!K7</f>
        <v>3</v>
      </c>
      <c r="L7" s="475">
        <f t="shared" ref="L7:L18" si="4">K7*100000/$B7*1.2</f>
        <v>85.025980160604632</v>
      </c>
      <c r="M7" s="474">
        <f>'[6]9_мес-тр'!M7+'[6]окт-тр'!M7</f>
        <v>1</v>
      </c>
      <c r="N7" s="475">
        <f t="shared" ref="N7:N18" si="5">M7*100000/$B7*1.2</f>
        <v>28.341993386868207</v>
      </c>
      <c r="O7" s="474">
        <f>'[6]9_мес-тр'!O7+'[6]окт-тр'!O7</f>
        <v>0</v>
      </c>
      <c r="P7" s="475">
        <f t="shared" ref="P7:P18" si="6">O7*100000/$B7*1.2</f>
        <v>0</v>
      </c>
      <c r="Q7" s="474">
        <f>'[6]9_мес-тр'!Q7+'[6]окт-тр'!Q7</f>
        <v>2</v>
      </c>
      <c r="R7" s="475">
        <f t="shared" ref="R7:R18" si="7">Q7*100000/$B7*1.2</f>
        <v>56.683986773736414</v>
      </c>
      <c r="S7" s="474">
        <f>'[6]9_мес-тр'!S7+'[6]окт-тр'!S7</f>
        <v>2</v>
      </c>
      <c r="T7" s="475">
        <f t="shared" ref="T7:T18" si="8">S7*100000/$B7*1.2</f>
        <v>56.683986773736414</v>
      </c>
      <c r="U7" s="476">
        <f t="shared" si="0"/>
        <v>2</v>
      </c>
      <c r="V7" s="475">
        <f t="shared" ref="V7:V18" si="9">U7*100000/$B7*1.2</f>
        <v>56.683986773736414</v>
      </c>
    </row>
    <row r="8" spans="1:22" ht="15">
      <c r="A8" s="477" t="s">
        <v>174</v>
      </c>
      <c r="B8" s="473">
        <v>6140</v>
      </c>
      <c r="C8" s="474">
        <f>'[6]9_мес-тр'!C8+'[6]окт-тр'!C8</f>
        <v>15</v>
      </c>
      <c r="D8" s="475">
        <f t="shared" si="1"/>
        <v>293.15960912052117</v>
      </c>
      <c r="E8" s="474">
        <f>'[6]9_мес-тр'!E8+'[6]окт-тр'!E8</f>
        <v>1</v>
      </c>
      <c r="F8" s="475">
        <f t="shared" si="1"/>
        <v>19.543973941368076</v>
      </c>
      <c r="G8" s="474">
        <f>'[6]9_мес-тр'!G8+'[6]окт-тр'!G8</f>
        <v>1</v>
      </c>
      <c r="H8" s="475">
        <f t="shared" si="2"/>
        <v>19.543973941368076</v>
      </c>
      <c r="I8" s="474">
        <f>'[6]9_мес-тр'!I8+'[6]окт-тр'!I8</f>
        <v>4</v>
      </c>
      <c r="J8" s="475">
        <f t="shared" si="3"/>
        <v>78.175895765472305</v>
      </c>
      <c r="K8" s="474">
        <f>'[6]9_мес-тр'!K8+'[6]окт-тр'!K8</f>
        <v>2</v>
      </c>
      <c r="L8" s="475">
        <f t="shared" si="4"/>
        <v>39.087947882736152</v>
      </c>
      <c r="M8" s="474">
        <f>'[6]9_мес-тр'!M8+'[6]окт-тр'!M8</f>
        <v>2</v>
      </c>
      <c r="N8" s="475">
        <f t="shared" si="5"/>
        <v>39.087947882736152</v>
      </c>
      <c r="O8" s="474">
        <f>'[6]9_мес-тр'!O8+'[6]окт-тр'!O8</f>
        <v>0</v>
      </c>
      <c r="P8" s="475">
        <f t="shared" si="6"/>
        <v>0</v>
      </c>
      <c r="Q8" s="474">
        <f>'[6]9_мес-тр'!Q8+'[6]окт-тр'!Q8</f>
        <v>3</v>
      </c>
      <c r="R8" s="475">
        <f t="shared" si="7"/>
        <v>58.631921824104225</v>
      </c>
      <c r="S8" s="474">
        <f>'[6]9_мес-тр'!S8+'[6]окт-тр'!S8</f>
        <v>2</v>
      </c>
      <c r="T8" s="475">
        <f t="shared" si="8"/>
        <v>39.087947882736152</v>
      </c>
      <c r="U8" s="476">
        <f t="shared" si="0"/>
        <v>3</v>
      </c>
      <c r="V8" s="475">
        <f t="shared" si="9"/>
        <v>58.631921824104225</v>
      </c>
    </row>
    <row r="9" spans="1:22" ht="15">
      <c r="A9" s="477" t="s">
        <v>175</v>
      </c>
      <c r="B9" s="473">
        <v>6813</v>
      </c>
      <c r="C9" s="474">
        <f>'[6]9_мес-тр'!C9+'[6]окт-тр'!C9</f>
        <v>12</v>
      </c>
      <c r="D9" s="475">
        <f t="shared" si="1"/>
        <v>211.36063408190222</v>
      </c>
      <c r="E9" s="474">
        <f>'[6]9_мес-тр'!E9+'[6]окт-тр'!E9</f>
        <v>1</v>
      </c>
      <c r="F9" s="475">
        <f t="shared" si="1"/>
        <v>17.613386173491854</v>
      </c>
      <c r="G9" s="474">
        <f>'[6]9_мес-тр'!G9+'[6]окт-тр'!G9</f>
        <v>1</v>
      </c>
      <c r="H9" s="475">
        <f t="shared" si="2"/>
        <v>17.613386173491854</v>
      </c>
      <c r="I9" s="474">
        <f>'[6]9_мес-тр'!I9+'[6]окт-тр'!I9</f>
        <v>0</v>
      </c>
      <c r="J9" s="475">
        <f t="shared" si="3"/>
        <v>0</v>
      </c>
      <c r="K9" s="474">
        <f>'[6]9_мес-тр'!K9+'[6]окт-тр'!K9</f>
        <v>1</v>
      </c>
      <c r="L9" s="475">
        <f t="shared" si="4"/>
        <v>17.613386173491854</v>
      </c>
      <c r="M9" s="474">
        <f>'[6]9_мес-тр'!M9+'[6]окт-тр'!M9</f>
        <v>3</v>
      </c>
      <c r="N9" s="475">
        <f t="shared" si="5"/>
        <v>52.840158520475555</v>
      </c>
      <c r="O9" s="474">
        <f>'[6]9_мес-тр'!O9+'[6]окт-тр'!O9</f>
        <v>0</v>
      </c>
      <c r="P9" s="475">
        <f t="shared" si="6"/>
        <v>0</v>
      </c>
      <c r="Q9" s="474">
        <f>'[6]9_мес-тр'!Q9+'[6]окт-тр'!Q9</f>
        <v>1</v>
      </c>
      <c r="R9" s="475">
        <f t="shared" si="7"/>
        <v>17.613386173491854</v>
      </c>
      <c r="S9" s="474">
        <f>'[6]9_мес-тр'!S9+'[6]окт-тр'!S9</f>
        <v>0</v>
      </c>
      <c r="T9" s="475">
        <f t="shared" si="8"/>
        <v>0</v>
      </c>
      <c r="U9" s="476">
        <f t="shared" si="0"/>
        <v>6</v>
      </c>
      <c r="V9" s="475">
        <f t="shared" si="9"/>
        <v>105.68031704095111</v>
      </c>
    </row>
    <row r="10" spans="1:22" ht="15">
      <c r="A10" s="477" t="s">
        <v>176</v>
      </c>
      <c r="B10" s="473">
        <v>7086</v>
      </c>
      <c r="C10" s="474">
        <f>'[6]9_мес-тр'!C10+'[6]окт-тр'!C10</f>
        <v>25</v>
      </c>
      <c r="D10" s="475">
        <f t="shared" si="1"/>
        <v>423.37002540220152</v>
      </c>
      <c r="E10" s="474">
        <f>'[6]9_мес-тр'!E10+'[6]окт-тр'!E10</f>
        <v>0</v>
      </c>
      <c r="F10" s="475">
        <f t="shared" si="1"/>
        <v>0</v>
      </c>
      <c r="G10" s="474">
        <f>'[6]9_мес-тр'!G10+'[6]окт-тр'!G10</f>
        <v>0</v>
      </c>
      <c r="H10" s="475">
        <f t="shared" si="2"/>
        <v>0</v>
      </c>
      <c r="I10" s="474">
        <f>'[6]9_мес-тр'!I10+'[6]окт-тр'!I10</f>
        <v>4</v>
      </c>
      <c r="J10" s="475">
        <f t="shared" si="3"/>
        <v>67.739204064352236</v>
      </c>
      <c r="K10" s="474">
        <f>'[6]9_мес-тр'!K10+'[6]окт-тр'!K10</f>
        <v>5</v>
      </c>
      <c r="L10" s="475">
        <f t="shared" si="4"/>
        <v>84.674005080440296</v>
      </c>
      <c r="M10" s="474">
        <f>'[6]9_мес-тр'!M10+'[6]окт-тр'!M10</f>
        <v>11</v>
      </c>
      <c r="N10" s="475">
        <f t="shared" si="5"/>
        <v>186.28281117696866</v>
      </c>
      <c r="O10" s="474">
        <f>'[6]9_мес-тр'!O10+'[6]окт-тр'!O10</f>
        <v>0</v>
      </c>
      <c r="P10" s="475">
        <f t="shared" si="6"/>
        <v>0</v>
      </c>
      <c r="Q10" s="474">
        <f>'[6]9_мес-тр'!Q10+'[6]окт-тр'!Q10</f>
        <v>0</v>
      </c>
      <c r="R10" s="475">
        <f t="shared" si="7"/>
        <v>0</v>
      </c>
      <c r="S10" s="474">
        <f>'[6]9_мес-тр'!S10+'[6]окт-тр'!S10</f>
        <v>0</v>
      </c>
      <c r="T10" s="475">
        <f t="shared" si="8"/>
        <v>0</v>
      </c>
      <c r="U10" s="476">
        <f t="shared" si="0"/>
        <v>5</v>
      </c>
      <c r="V10" s="475">
        <f t="shared" si="9"/>
        <v>84.674005080440296</v>
      </c>
    </row>
    <row r="11" spans="1:22" ht="15">
      <c r="A11" s="477" t="s">
        <v>177</v>
      </c>
      <c r="B11" s="473">
        <v>5848</v>
      </c>
      <c r="C11" s="474">
        <f>'[6]9_мес-тр'!C11+'[6]окт-тр'!C11</f>
        <v>14</v>
      </c>
      <c r="D11" s="475">
        <f t="shared" si="1"/>
        <v>287.27770177838579</v>
      </c>
      <c r="E11" s="474">
        <f>'[6]9_мес-тр'!E11+'[6]окт-тр'!E11</f>
        <v>4</v>
      </c>
      <c r="F11" s="475">
        <f t="shared" si="1"/>
        <v>82.079343365253067</v>
      </c>
      <c r="G11" s="474">
        <f>'[6]9_мес-тр'!G11+'[6]окт-тр'!G11</f>
        <v>4</v>
      </c>
      <c r="H11" s="475">
        <f t="shared" si="2"/>
        <v>82.079343365253067</v>
      </c>
      <c r="I11" s="474">
        <f>'[6]9_мес-тр'!I11+'[6]окт-тр'!I11</f>
        <v>0</v>
      </c>
      <c r="J11" s="475">
        <f t="shared" si="3"/>
        <v>0</v>
      </c>
      <c r="K11" s="474">
        <f>'[6]9_мес-тр'!K11+'[6]окт-тр'!K11</f>
        <v>1</v>
      </c>
      <c r="L11" s="475">
        <f t="shared" si="4"/>
        <v>20.519835841313267</v>
      </c>
      <c r="M11" s="474">
        <f>'[6]9_мес-тр'!M11+'[6]окт-тр'!M11</f>
        <v>4</v>
      </c>
      <c r="N11" s="475">
        <f t="shared" si="5"/>
        <v>82.079343365253067</v>
      </c>
      <c r="O11" s="474">
        <f>'[6]9_мес-тр'!O11+'[6]окт-тр'!O11</f>
        <v>0</v>
      </c>
      <c r="P11" s="475">
        <f t="shared" si="6"/>
        <v>0</v>
      </c>
      <c r="Q11" s="474">
        <f>'[6]9_мес-тр'!Q11+'[6]окт-тр'!Q11</f>
        <v>1</v>
      </c>
      <c r="R11" s="475">
        <f t="shared" si="7"/>
        <v>20.519835841313267</v>
      </c>
      <c r="S11" s="474">
        <f>'[6]9_мес-тр'!S11+'[6]окт-тр'!S11</f>
        <v>1</v>
      </c>
      <c r="T11" s="475">
        <f t="shared" si="8"/>
        <v>20.519835841313267</v>
      </c>
      <c r="U11" s="476">
        <f t="shared" si="0"/>
        <v>4</v>
      </c>
      <c r="V11" s="475">
        <f t="shared" si="9"/>
        <v>82.079343365253067</v>
      </c>
    </row>
    <row r="12" spans="1:22" ht="15">
      <c r="A12" s="477" t="s">
        <v>178</v>
      </c>
      <c r="B12" s="473">
        <v>9799</v>
      </c>
      <c r="C12" s="474">
        <f>'[6]9_мес-тр'!C12+'[6]окт-тр'!C12</f>
        <v>23</v>
      </c>
      <c r="D12" s="475">
        <f t="shared" si="1"/>
        <v>281.66139401979791</v>
      </c>
      <c r="E12" s="474">
        <f>'[6]9_мес-тр'!E12+'[6]окт-тр'!E12</f>
        <v>9</v>
      </c>
      <c r="F12" s="475">
        <f t="shared" si="1"/>
        <v>110.21532809470354</v>
      </c>
      <c r="G12" s="474">
        <f>'[6]9_мес-тр'!G12+'[6]окт-тр'!G12</f>
        <v>9</v>
      </c>
      <c r="H12" s="475">
        <f t="shared" si="2"/>
        <v>110.21532809470354</v>
      </c>
      <c r="I12" s="474">
        <f>'[6]9_мес-тр'!I12+'[6]окт-тр'!I12</f>
        <v>1</v>
      </c>
      <c r="J12" s="475">
        <f t="shared" si="3"/>
        <v>12.24614756607817</v>
      </c>
      <c r="K12" s="474">
        <f>'[6]9_мес-тр'!K12+'[6]окт-тр'!K12</f>
        <v>1</v>
      </c>
      <c r="L12" s="475">
        <f t="shared" si="4"/>
        <v>12.24614756607817</v>
      </c>
      <c r="M12" s="474">
        <f>'[6]9_мес-тр'!M12+'[6]окт-тр'!M12</f>
        <v>7</v>
      </c>
      <c r="N12" s="475">
        <f t="shared" si="5"/>
        <v>85.723032962547194</v>
      </c>
      <c r="O12" s="474">
        <f>'[6]9_мес-тр'!O12+'[6]окт-тр'!O12</f>
        <v>0</v>
      </c>
      <c r="P12" s="475">
        <f t="shared" si="6"/>
        <v>0</v>
      </c>
      <c r="Q12" s="474">
        <f>'[6]9_мес-тр'!Q12+'[6]окт-тр'!Q12</f>
        <v>0</v>
      </c>
      <c r="R12" s="475">
        <f t="shared" si="7"/>
        <v>0</v>
      </c>
      <c r="S12" s="474">
        <f>'[6]9_мес-тр'!S12+'[6]окт-тр'!S12</f>
        <v>0</v>
      </c>
      <c r="T12" s="475">
        <f t="shared" si="8"/>
        <v>0</v>
      </c>
      <c r="U12" s="476">
        <f t="shared" si="0"/>
        <v>5</v>
      </c>
      <c r="V12" s="475">
        <f t="shared" si="9"/>
        <v>61.230737830390851</v>
      </c>
    </row>
    <row r="13" spans="1:22" ht="15">
      <c r="A13" s="477" t="s">
        <v>179</v>
      </c>
      <c r="B13" s="473">
        <v>7116</v>
      </c>
      <c r="C13" s="474">
        <f>'[6]9_мес-тр'!C13+'[6]окт-тр'!C13</f>
        <v>16</v>
      </c>
      <c r="D13" s="475">
        <f t="shared" si="1"/>
        <v>269.81450252951095</v>
      </c>
      <c r="E13" s="474">
        <f>'[6]9_мес-тр'!E13+'[6]окт-тр'!E13</f>
        <v>1</v>
      </c>
      <c r="F13" s="475">
        <f t="shared" si="1"/>
        <v>16.863406408094434</v>
      </c>
      <c r="G13" s="474">
        <f>'[6]9_мес-тр'!G13+'[6]окт-тр'!G13</f>
        <v>1</v>
      </c>
      <c r="H13" s="475">
        <f t="shared" si="2"/>
        <v>16.863406408094434</v>
      </c>
      <c r="I13" s="474">
        <f>'[6]9_мес-тр'!I13+'[6]окт-тр'!I13</f>
        <v>1</v>
      </c>
      <c r="J13" s="475">
        <f t="shared" si="3"/>
        <v>16.863406408094434</v>
      </c>
      <c r="K13" s="474">
        <f>'[6]9_мес-тр'!K13+'[6]окт-тр'!K13</f>
        <v>3</v>
      </c>
      <c r="L13" s="475">
        <f t="shared" si="4"/>
        <v>50.590219224283302</v>
      </c>
      <c r="M13" s="474">
        <f>'[6]9_мес-тр'!M13+'[6]окт-тр'!M13</f>
        <v>7</v>
      </c>
      <c r="N13" s="475">
        <f t="shared" si="5"/>
        <v>118.04384485666105</v>
      </c>
      <c r="O13" s="474">
        <f>'[6]9_мес-тр'!O13+'[6]окт-тр'!O13</f>
        <v>0</v>
      </c>
      <c r="P13" s="475">
        <f t="shared" si="6"/>
        <v>0</v>
      </c>
      <c r="Q13" s="474">
        <f>'[6]9_мес-тр'!Q13+'[6]окт-тр'!Q13</f>
        <v>1</v>
      </c>
      <c r="R13" s="475">
        <f t="shared" si="7"/>
        <v>16.863406408094434</v>
      </c>
      <c r="S13" s="474">
        <f>'[6]9_мес-тр'!S13+'[6]окт-тр'!S13</f>
        <v>1</v>
      </c>
      <c r="T13" s="475">
        <f t="shared" si="8"/>
        <v>16.863406408094434</v>
      </c>
      <c r="U13" s="476">
        <f t="shared" si="0"/>
        <v>3</v>
      </c>
      <c r="V13" s="475">
        <f t="shared" si="9"/>
        <v>50.590219224283302</v>
      </c>
    </row>
    <row r="14" spans="1:22" ht="15">
      <c r="A14" s="477" t="s">
        <v>180</v>
      </c>
      <c r="B14" s="473">
        <v>8351</v>
      </c>
      <c r="C14" s="474">
        <f>'[6]9_мес-тр'!C14+'[6]окт-тр'!C14</f>
        <v>19</v>
      </c>
      <c r="D14" s="475">
        <f t="shared" si="1"/>
        <v>273.02119506645909</v>
      </c>
      <c r="E14" s="474">
        <f>'[6]9_мес-тр'!E14+'[6]окт-тр'!E14</f>
        <v>2</v>
      </c>
      <c r="F14" s="475">
        <f t="shared" si="1"/>
        <v>28.739073164890431</v>
      </c>
      <c r="G14" s="474">
        <f>'[6]9_мес-тр'!G14+'[6]окт-тр'!G14</f>
        <v>2</v>
      </c>
      <c r="H14" s="475">
        <f t="shared" si="2"/>
        <v>28.739073164890431</v>
      </c>
      <c r="I14" s="474">
        <f>'[6]9_мес-тр'!I14+'[6]окт-тр'!I14</f>
        <v>2</v>
      </c>
      <c r="J14" s="475">
        <f t="shared" si="3"/>
        <v>28.739073164890431</v>
      </c>
      <c r="K14" s="474">
        <f>'[6]9_мес-тр'!K14+'[6]окт-тр'!K14</f>
        <v>4</v>
      </c>
      <c r="L14" s="475">
        <f t="shared" si="4"/>
        <v>57.478146329780863</v>
      </c>
      <c r="M14" s="474">
        <f>'[6]9_мес-тр'!M14+'[6]окт-тр'!M14</f>
        <v>5</v>
      </c>
      <c r="N14" s="475">
        <f t="shared" si="5"/>
        <v>71.847682912226077</v>
      </c>
      <c r="O14" s="474">
        <f>'[6]9_мес-тр'!O14+'[6]окт-тр'!O14</f>
        <v>1</v>
      </c>
      <c r="P14" s="475">
        <f t="shared" si="6"/>
        <v>14.369536582445216</v>
      </c>
      <c r="Q14" s="474">
        <f>'[6]9_мес-тр'!Q14+'[6]окт-тр'!Q14</f>
        <v>2</v>
      </c>
      <c r="R14" s="475">
        <f t="shared" si="7"/>
        <v>28.739073164890431</v>
      </c>
      <c r="S14" s="474">
        <f>'[6]9_мес-тр'!S14+'[6]окт-тр'!S14</f>
        <v>1</v>
      </c>
      <c r="T14" s="475">
        <f t="shared" si="8"/>
        <v>14.369536582445216</v>
      </c>
      <c r="U14" s="476">
        <f t="shared" si="0"/>
        <v>3</v>
      </c>
      <c r="V14" s="475">
        <f t="shared" si="9"/>
        <v>43.108609747335642</v>
      </c>
    </row>
    <row r="15" spans="1:22" ht="15">
      <c r="A15" s="477" t="s">
        <v>181</v>
      </c>
      <c r="B15" s="473">
        <v>5226</v>
      </c>
      <c r="C15" s="474">
        <f>'[6]9_мес-тр'!C15+'[6]окт-тр'!C15</f>
        <v>6</v>
      </c>
      <c r="D15" s="475">
        <f t="shared" si="1"/>
        <v>137.77267508610791</v>
      </c>
      <c r="E15" s="474">
        <f>'[6]9_мес-тр'!E15+'[6]окт-тр'!E15</f>
        <v>1</v>
      </c>
      <c r="F15" s="475">
        <f t="shared" si="1"/>
        <v>22.962112514351318</v>
      </c>
      <c r="G15" s="474">
        <f>'[6]9_мес-тр'!G15+'[6]окт-тр'!G15</f>
        <v>1</v>
      </c>
      <c r="H15" s="475">
        <f t="shared" si="2"/>
        <v>22.962112514351318</v>
      </c>
      <c r="I15" s="474">
        <f>'[6]9_мес-тр'!I15+'[6]окт-тр'!I15</f>
        <v>1</v>
      </c>
      <c r="J15" s="475">
        <f t="shared" si="3"/>
        <v>22.962112514351318</v>
      </c>
      <c r="K15" s="474">
        <f>'[6]9_мес-тр'!K15+'[6]окт-тр'!K15</f>
        <v>0</v>
      </c>
      <c r="L15" s="475">
        <f t="shared" si="4"/>
        <v>0</v>
      </c>
      <c r="M15" s="474">
        <f>'[6]9_мес-тр'!M15+'[6]окт-тр'!M15</f>
        <v>1</v>
      </c>
      <c r="N15" s="475">
        <f t="shared" si="5"/>
        <v>22.962112514351318</v>
      </c>
      <c r="O15" s="474">
        <f>'[6]9_мес-тр'!O15+'[6]окт-тр'!O15</f>
        <v>1</v>
      </c>
      <c r="P15" s="475">
        <f t="shared" si="6"/>
        <v>22.962112514351318</v>
      </c>
      <c r="Q15" s="474">
        <f>'[6]9_мес-тр'!Q15+'[6]окт-тр'!Q15</f>
        <v>1</v>
      </c>
      <c r="R15" s="475">
        <f t="shared" si="7"/>
        <v>22.962112514351318</v>
      </c>
      <c r="S15" s="474">
        <f>'[6]9_мес-тр'!S15+'[6]окт-тр'!S15</f>
        <v>1</v>
      </c>
      <c r="T15" s="475">
        <f t="shared" si="8"/>
        <v>22.962112514351318</v>
      </c>
      <c r="U15" s="476">
        <f t="shared" si="0"/>
        <v>1</v>
      </c>
      <c r="V15" s="475">
        <f t="shared" si="9"/>
        <v>22.962112514351318</v>
      </c>
    </row>
    <row r="16" spans="1:22" ht="15.6">
      <c r="A16" s="478" t="s">
        <v>182</v>
      </c>
      <c r="B16" s="479">
        <v>79210</v>
      </c>
      <c r="C16" s="480">
        <f>SUM(C6:C15)</f>
        <v>159</v>
      </c>
      <c r="D16" s="475">
        <f t="shared" si="1"/>
        <v>240.87867693473044</v>
      </c>
      <c r="E16" s="480">
        <f>SUM(E6:E15)</f>
        <v>22</v>
      </c>
      <c r="F16" s="475">
        <f t="shared" si="1"/>
        <v>33.329125110465846</v>
      </c>
      <c r="G16" s="480">
        <f>SUM(G6:G15)</f>
        <v>22</v>
      </c>
      <c r="H16" s="475">
        <f t="shared" si="2"/>
        <v>33.329125110465846</v>
      </c>
      <c r="I16" s="480">
        <f>SUM(I6:I15)</f>
        <v>15</v>
      </c>
      <c r="J16" s="475">
        <f t="shared" si="3"/>
        <v>22.724403484408533</v>
      </c>
      <c r="K16" s="480">
        <f>SUM(K6:K15)</f>
        <v>22</v>
      </c>
      <c r="L16" s="475">
        <f t="shared" si="4"/>
        <v>33.329125110465846</v>
      </c>
      <c r="M16" s="480">
        <f>SUM(M6:M15)</f>
        <v>50</v>
      </c>
      <c r="N16" s="475">
        <f t="shared" si="5"/>
        <v>75.748011614695102</v>
      </c>
      <c r="O16" s="480">
        <f>SUM(O6:O15)</f>
        <v>2</v>
      </c>
      <c r="P16" s="475">
        <f t="shared" si="6"/>
        <v>3.0299204645878044</v>
      </c>
      <c r="Q16" s="480">
        <f>SUM(Q6:Q15)</f>
        <v>14</v>
      </c>
      <c r="R16" s="475">
        <f t="shared" si="7"/>
        <v>21.209443252114628</v>
      </c>
      <c r="S16" s="480">
        <f>SUM(S6:S15)</f>
        <v>10</v>
      </c>
      <c r="T16" s="475">
        <f t="shared" si="8"/>
        <v>15.149602322939021</v>
      </c>
      <c r="U16" s="481">
        <f t="shared" si="0"/>
        <v>34</v>
      </c>
      <c r="V16" s="475">
        <f t="shared" si="9"/>
        <v>51.508647897992681</v>
      </c>
    </row>
    <row r="17" spans="1:22" ht="15">
      <c r="A17" s="482" t="s">
        <v>183</v>
      </c>
      <c r="B17" s="483">
        <v>37046</v>
      </c>
      <c r="C17" s="474">
        <f>'[6]9_мес-тр'!C17+'[6]окт-тр'!C17</f>
        <v>51</v>
      </c>
      <c r="D17" s="475">
        <f t="shared" si="1"/>
        <v>165.20002159477406</v>
      </c>
      <c r="E17" s="474">
        <f>'[6]9_мес-тр'!E17+'[6]окт-тр'!E17</f>
        <v>8</v>
      </c>
      <c r="F17" s="475">
        <f t="shared" si="1"/>
        <v>25.913728877611614</v>
      </c>
      <c r="G17" s="474">
        <f>'[6]9_мес-тр'!G17+'[6]окт-тр'!G17</f>
        <v>8</v>
      </c>
      <c r="H17" s="475">
        <f t="shared" si="2"/>
        <v>25.913728877611614</v>
      </c>
      <c r="I17" s="474">
        <f>'[6]9_мес-тр'!I17+'[6]окт-тр'!I17</f>
        <v>4</v>
      </c>
      <c r="J17" s="475">
        <f t="shared" si="3"/>
        <v>12.956864438805807</v>
      </c>
      <c r="K17" s="474">
        <f>'[6]9_мес-тр'!K17+'[6]окт-тр'!K17</f>
        <v>5</v>
      </c>
      <c r="L17" s="475">
        <f t="shared" si="4"/>
        <v>16.196080548507261</v>
      </c>
      <c r="M17" s="474">
        <f>'[6]9_мес-тр'!M17+'[6]окт-тр'!M17</f>
        <v>9</v>
      </c>
      <c r="N17" s="475">
        <f t="shared" si="5"/>
        <v>29.15294498731307</v>
      </c>
      <c r="O17" s="474">
        <f>'[6]9_мес-тр'!O17+'[6]окт-тр'!O17</f>
        <v>3</v>
      </c>
      <c r="P17" s="475">
        <f t="shared" si="6"/>
        <v>9.7176483291043567</v>
      </c>
      <c r="Q17" s="474">
        <f>'[6]9_мес-тр'!Q17+'[6]окт-тр'!Q17</f>
        <v>10</v>
      </c>
      <c r="R17" s="475">
        <f t="shared" si="7"/>
        <v>32.392161097014522</v>
      </c>
      <c r="S17" s="474">
        <f>'[6]9_мес-тр'!S17+'[6]окт-тр'!S17</f>
        <v>8</v>
      </c>
      <c r="T17" s="475">
        <f t="shared" si="8"/>
        <v>25.913728877611614</v>
      </c>
      <c r="U17" s="476">
        <f t="shared" si="0"/>
        <v>12</v>
      </c>
      <c r="V17" s="475">
        <f t="shared" si="9"/>
        <v>38.870593316417427</v>
      </c>
    </row>
    <row r="18" spans="1:22" ht="46.8" customHeight="1" thickBot="1">
      <c r="A18" s="484" t="s">
        <v>184</v>
      </c>
      <c r="B18" s="485">
        <v>116256</v>
      </c>
      <c r="C18" s="486">
        <f>C16+C17</f>
        <v>210</v>
      </c>
      <c r="D18" s="475">
        <f t="shared" si="1"/>
        <v>216.76300578034679</v>
      </c>
      <c r="E18" s="486">
        <f>E16+E17</f>
        <v>30</v>
      </c>
      <c r="F18" s="475">
        <f t="shared" si="1"/>
        <v>30.96614368290669</v>
      </c>
      <c r="G18" s="486">
        <f>G16+G17</f>
        <v>30</v>
      </c>
      <c r="H18" s="475">
        <f t="shared" si="2"/>
        <v>30.96614368290669</v>
      </c>
      <c r="I18" s="486">
        <f>I16+I17</f>
        <v>19</v>
      </c>
      <c r="J18" s="475">
        <f t="shared" si="3"/>
        <v>19.611890999174236</v>
      </c>
      <c r="K18" s="486">
        <f>K16+K17</f>
        <v>27</v>
      </c>
      <c r="L18" s="475">
        <f t="shared" si="4"/>
        <v>27.86952931461602</v>
      </c>
      <c r="M18" s="486">
        <f>M16+M17</f>
        <v>59</v>
      </c>
      <c r="N18" s="475">
        <f t="shared" si="5"/>
        <v>60.900082576383156</v>
      </c>
      <c r="O18" s="486">
        <f>O16+O17</f>
        <v>5</v>
      </c>
      <c r="P18" s="475">
        <f t="shared" si="6"/>
        <v>5.1610239471511141</v>
      </c>
      <c r="Q18" s="486">
        <f>Q16+Q17</f>
        <v>24</v>
      </c>
      <c r="R18" s="475">
        <f t="shared" si="7"/>
        <v>24.772914946325351</v>
      </c>
      <c r="S18" s="486">
        <f>S16+S17</f>
        <v>18</v>
      </c>
      <c r="T18" s="475">
        <f t="shared" si="8"/>
        <v>18.579686209744015</v>
      </c>
      <c r="U18" s="487">
        <f t="shared" si="0"/>
        <v>46</v>
      </c>
      <c r="V18" s="475">
        <f t="shared" si="9"/>
        <v>47.481420313790252</v>
      </c>
    </row>
    <row r="19" spans="1:22" ht="40.200000000000003" thickBot="1">
      <c r="A19" s="488" t="s">
        <v>185</v>
      </c>
      <c r="B19" s="488"/>
      <c r="C19" s="489">
        <v>1</v>
      </c>
      <c r="D19" s="490"/>
      <c r="E19" s="491">
        <f>E18/$C18</f>
        <v>0.14285714285714285</v>
      </c>
      <c r="F19" s="492"/>
      <c r="G19" s="493">
        <f>G18*100/E18</f>
        <v>100</v>
      </c>
      <c r="H19" s="494" t="s">
        <v>186</v>
      </c>
      <c r="I19" s="495">
        <f>I18/$C18</f>
        <v>9.0476190476190474E-2</v>
      </c>
      <c r="J19" s="496"/>
      <c r="K19" s="491">
        <f>K18/$C18</f>
        <v>0.12857142857142856</v>
      </c>
      <c r="L19" s="496"/>
      <c r="M19" s="491">
        <f>M18/$C18</f>
        <v>0.28095238095238095</v>
      </c>
      <c r="N19" s="496"/>
      <c r="O19" s="491">
        <f>O18/$C18</f>
        <v>2.3809523809523808E-2</v>
      </c>
      <c r="P19" s="496"/>
      <c r="Q19" s="491">
        <f>Q18/$C18</f>
        <v>0.11428571428571428</v>
      </c>
      <c r="R19" s="492"/>
      <c r="S19" s="493">
        <f>S18*100/Q18</f>
        <v>75</v>
      </c>
      <c r="T19" s="497" t="s">
        <v>187</v>
      </c>
      <c r="U19" s="495">
        <f>U18/$C18</f>
        <v>0.21904761904761905</v>
      </c>
      <c r="V19" s="498"/>
    </row>
    <row r="20" spans="1:22">
      <c r="A20" s="499" t="s">
        <v>188</v>
      </c>
      <c r="B20" s="500"/>
      <c r="C20" s="501">
        <v>174</v>
      </c>
      <c r="D20" s="502">
        <v>180.6</v>
      </c>
      <c r="E20" s="501">
        <v>27</v>
      </c>
      <c r="F20" s="502">
        <v>28</v>
      </c>
      <c r="G20" s="501">
        <v>22</v>
      </c>
      <c r="H20" s="502">
        <v>22.8</v>
      </c>
      <c r="I20" s="501">
        <v>9</v>
      </c>
      <c r="J20" s="502">
        <v>9.3000000000000007</v>
      </c>
      <c r="K20" s="501">
        <v>21</v>
      </c>
      <c r="L20" s="502">
        <v>21.8</v>
      </c>
      <c r="M20" s="501">
        <v>54</v>
      </c>
      <c r="N20" s="502">
        <v>56</v>
      </c>
      <c r="O20" s="501">
        <v>9</v>
      </c>
      <c r="P20" s="502">
        <v>9.3000000000000007</v>
      </c>
      <c r="Q20" s="501">
        <v>20</v>
      </c>
      <c r="R20" s="502">
        <v>20.8</v>
      </c>
      <c r="S20" s="501">
        <v>13</v>
      </c>
      <c r="T20" s="502">
        <v>13.5</v>
      </c>
      <c r="U20" s="503">
        <v>34</v>
      </c>
      <c r="V20" s="502">
        <v>35.299999999999997</v>
      </c>
    </row>
    <row r="21" spans="1:22" ht="37.799999999999997" customHeight="1">
      <c r="A21" s="504" t="s">
        <v>189</v>
      </c>
      <c r="B21" s="505"/>
      <c r="C21" s="506">
        <f>C18-C20</f>
        <v>36</v>
      </c>
      <c r="D21" s="507">
        <f>D18/D20-100%</f>
        <v>0.20023812724444512</v>
      </c>
      <c r="E21" s="506">
        <f>E18-E20</f>
        <v>3</v>
      </c>
      <c r="F21" s="507">
        <f>F18/F20-100%</f>
        <v>0.10593370296095328</v>
      </c>
      <c r="G21" s="506">
        <f>G18-G20</f>
        <v>8</v>
      </c>
      <c r="H21" s="507">
        <f>H18/H20-100%</f>
        <v>0.35816419661871435</v>
      </c>
      <c r="I21" s="506">
        <f>I18-I20</f>
        <v>10</v>
      </c>
      <c r="J21" s="508" t="s">
        <v>190</v>
      </c>
      <c r="K21" s="506">
        <f>K18-K20</f>
        <v>6</v>
      </c>
      <c r="L21" s="507">
        <f>L18/L20-100%</f>
        <v>0.27841877589981734</v>
      </c>
      <c r="M21" s="506">
        <f>M18-M20</f>
        <v>5</v>
      </c>
      <c r="N21" s="507">
        <f>N18/N20-100%</f>
        <v>8.7501474578270733E-2</v>
      </c>
      <c r="O21" s="506">
        <f>O18-O20</f>
        <v>-4</v>
      </c>
      <c r="P21" s="507">
        <f>P18/P20-100%</f>
        <v>-0.44505118847837488</v>
      </c>
      <c r="Q21" s="506">
        <f>Q18-Q20</f>
        <v>4</v>
      </c>
      <c r="R21" s="507">
        <f>R18/R20-100%</f>
        <v>0.19100552626564182</v>
      </c>
      <c r="S21" s="506">
        <f>S18-S20</f>
        <v>5</v>
      </c>
      <c r="T21" s="507">
        <f>T18/T20-100%</f>
        <v>0.37627305257363064</v>
      </c>
      <c r="U21" s="506">
        <f>U18-U20</f>
        <v>12</v>
      </c>
      <c r="V21" s="507">
        <f>V18/V20-100%</f>
        <v>0.34508272843598453</v>
      </c>
    </row>
    <row r="22" spans="1:22">
      <c r="A22" s="509" t="s">
        <v>191</v>
      </c>
      <c r="B22" s="500"/>
      <c r="C22" s="501">
        <v>193</v>
      </c>
      <c r="D22" s="502">
        <v>199.4</v>
      </c>
      <c r="E22" s="501">
        <v>31</v>
      </c>
      <c r="F22" s="502">
        <v>32</v>
      </c>
      <c r="G22" s="501">
        <v>19</v>
      </c>
      <c r="H22" s="502">
        <v>19.600000000000001</v>
      </c>
      <c r="I22" s="501">
        <v>12</v>
      </c>
      <c r="J22" s="502">
        <v>12.4</v>
      </c>
      <c r="K22" s="501">
        <v>18</v>
      </c>
      <c r="L22" s="502">
        <v>18.600000000000001</v>
      </c>
      <c r="M22" s="501">
        <v>74</v>
      </c>
      <c r="N22" s="502">
        <v>76.5</v>
      </c>
      <c r="O22" s="501">
        <v>8</v>
      </c>
      <c r="P22" s="502">
        <v>8.3000000000000007</v>
      </c>
      <c r="Q22" s="501">
        <v>18</v>
      </c>
      <c r="R22" s="502">
        <v>18.600000000000001</v>
      </c>
      <c r="S22" s="501">
        <v>12</v>
      </c>
      <c r="T22" s="502">
        <v>12.4</v>
      </c>
      <c r="U22" s="503">
        <f t="shared" ref="U22" si="10">C22-E22-I22-K22-M22-O22-Q22</f>
        <v>32</v>
      </c>
      <c r="V22" s="502">
        <v>33.1</v>
      </c>
    </row>
    <row r="23" spans="1:22">
      <c r="A23" s="510" t="s">
        <v>192</v>
      </c>
      <c r="B23" s="511"/>
      <c r="C23" s="512">
        <v>184</v>
      </c>
      <c r="D23" s="513">
        <v>189.06427795316685</v>
      </c>
      <c r="E23" s="512">
        <v>27</v>
      </c>
      <c r="F23" s="513">
        <v>27.743127743127747</v>
      </c>
      <c r="G23" s="512">
        <v>23</v>
      </c>
      <c r="H23" s="513">
        <v>23.633034744145856</v>
      </c>
      <c r="I23" s="512">
        <v>8</v>
      </c>
      <c r="J23" s="513">
        <v>8.2201859979637764</v>
      </c>
      <c r="K23" s="512">
        <v>28</v>
      </c>
      <c r="L23" s="513">
        <v>28.770650992873218</v>
      </c>
      <c r="M23" s="512">
        <v>53</v>
      </c>
      <c r="N23" s="513">
        <v>54.458732236510016</v>
      </c>
      <c r="O23" s="512">
        <v>7</v>
      </c>
      <c r="P23" s="513">
        <v>7.1926627482183045</v>
      </c>
      <c r="Q23" s="512">
        <v>31</v>
      </c>
      <c r="R23" s="513">
        <v>31.853220742109635</v>
      </c>
      <c r="S23" s="512">
        <v>18</v>
      </c>
      <c r="T23" s="513">
        <v>18.495418495418498</v>
      </c>
      <c r="U23" s="512">
        <v>30</v>
      </c>
      <c r="V23" s="513">
        <v>30.82569749236416</v>
      </c>
    </row>
    <row r="24" spans="1:22">
      <c r="A24" s="509" t="s">
        <v>193</v>
      </c>
      <c r="B24" s="514"/>
      <c r="C24" s="512">
        <v>210</v>
      </c>
      <c r="D24" s="513">
        <v>214.50094482559032</v>
      </c>
      <c r="E24" s="512">
        <v>38</v>
      </c>
      <c r="F24" s="513">
        <v>38.814456682725861</v>
      </c>
      <c r="G24" s="515">
        <v>28</v>
      </c>
      <c r="H24" s="513">
        <v>28.600125976745371</v>
      </c>
      <c r="I24" s="512">
        <v>15</v>
      </c>
      <c r="J24" s="513">
        <v>15.321496058970736</v>
      </c>
      <c r="K24" s="512">
        <v>26</v>
      </c>
      <c r="L24" s="513">
        <v>26.557259835549278</v>
      </c>
      <c r="M24" s="512">
        <v>63</v>
      </c>
      <c r="N24" s="513">
        <v>64.350283447677086</v>
      </c>
      <c r="O24" s="512">
        <v>4</v>
      </c>
      <c r="P24" s="513">
        <v>4.085732282392196</v>
      </c>
      <c r="Q24" s="512">
        <v>34</v>
      </c>
      <c r="R24" s="513">
        <v>34.728724400333668</v>
      </c>
      <c r="S24" s="512">
        <v>17</v>
      </c>
      <c r="T24" s="513">
        <v>17.364362200166834</v>
      </c>
      <c r="U24" s="512">
        <v>34</v>
      </c>
      <c r="V24" s="513">
        <v>34.728724400333668</v>
      </c>
    </row>
    <row r="25" spans="1:22">
      <c r="A25" s="451"/>
      <c r="B25" s="451"/>
      <c r="C25" s="451"/>
      <c r="D25" s="516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</row>
  </sheetData>
  <mergeCells count="37">
    <mergeCell ref="A20:B20"/>
    <mergeCell ref="A21:B21"/>
    <mergeCell ref="A22:B22"/>
    <mergeCell ref="A23:B23"/>
    <mergeCell ref="A24:B24"/>
    <mergeCell ref="Q4:Q5"/>
    <mergeCell ref="R4:R5"/>
    <mergeCell ref="S4:T4"/>
    <mergeCell ref="U4:U5"/>
    <mergeCell ref="V4:V5"/>
    <mergeCell ref="A19:B19"/>
    <mergeCell ref="K4:K5"/>
    <mergeCell ref="L4:L5"/>
    <mergeCell ref="M4:M5"/>
    <mergeCell ref="N4:N5"/>
    <mergeCell ref="O4:O5"/>
    <mergeCell ref="P4:P5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A1:T1"/>
    <mergeCell ref="A3:A5"/>
    <mergeCell ref="B3:B5"/>
    <mergeCell ref="C3:D3"/>
    <mergeCell ref="E3:F3"/>
    <mergeCell ref="G3:H3"/>
    <mergeCell ref="I3:J3"/>
    <mergeCell ref="K3:L3"/>
    <mergeCell ref="M3:N3"/>
    <mergeCell ref="O3:P3"/>
  </mergeCells>
  <dataValidations count="1">
    <dataValidation operator="equal" allowBlank="1" showErrorMessage="1" sqref="B6:B1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Демография 10м-20</vt:lpstr>
      <vt:lpstr>по класс бол</vt:lpstr>
      <vt:lpstr>по класс бол-2</vt:lpstr>
      <vt:lpstr>по класс бол-труд. сп.</vt:lpstr>
      <vt:lpstr>по класс бол. трудосп.-2</vt:lpstr>
      <vt:lpstr>от внешн причин</vt:lpstr>
      <vt:lpstr>от внеш прич -трудосп </vt:lpstr>
      <vt:lpstr>'Демография 10м-20'!Область_печати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dcterms:created xsi:type="dcterms:W3CDTF">2020-11-27T07:34:09Z</dcterms:created>
  <dcterms:modified xsi:type="dcterms:W3CDTF">2020-11-27T07:47:58Z</dcterms:modified>
</cp:coreProperties>
</file>