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20115" windowHeight="7485" firstSheet="2" activeTab="2"/>
  </bookViews>
  <sheets>
    <sheet name="Демография за 8 мес -18г" sheetId="1" r:id="rId1"/>
    <sheet name="по класс бол" sheetId="2" r:id="rId2"/>
    <sheet name="по класс бол-2" sheetId="3" r:id="rId3"/>
    <sheet name="класс бол трудосп нас" sheetId="6" r:id="rId4"/>
    <sheet name="класс бол трудосп нас-2" sheetId="7" r:id="rId5"/>
    <sheet name="травмы" sheetId="5" r:id="rId6"/>
    <sheet name="травмы-трудосп" sheetId="4" r:id="rId7"/>
  </sheets>
  <externalReferences>
    <externalReference r:id="rId8"/>
    <externalReference r:id="rId9"/>
    <externalReference r:id="rId10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 за 8 мес -18г'!$A$1:$Z$31</definedName>
  </definedNames>
  <calcPr calcId="145621"/>
</workbook>
</file>

<file path=xl/calcChain.xml><?xml version="1.0" encoding="utf-8"?>
<calcChain xmlns="http://schemas.openxmlformats.org/spreadsheetml/2006/main">
  <c r="V20" i="1" l="1"/>
  <c r="T18" i="1"/>
  <c r="T16" i="1"/>
  <c r="T14" i="1"/>
  <c r="T12" i="1"/>
  <c r="M19" i="7" l="1"/>
  <c r="S17" i="7"/>
  <c r="S19" i="7" s="1"/>
  <c r="R17" i="7"/>
  <c r="R19" i="7" s="1"/>
  <c r="Q17" i="7"/>
  <c r="P17" i="7"/>
  <c r="P19" i="7" s="1"/>
  <c r="O17" i="7"/>
  <c r="N17" i="7"/>
  <c r="M17" i="7"/>
  <c r="L17" i="7"/>
  <c r="L19" i="7" s="1"/>
  <c r="K17" i="7"/>
  <c r="K19" i="7" s="1"/>
  <c r="J17" i="7"/>
  <c r="J19" i="7" s="1"/>
  <c r="I17" i="7"/>
  <c r="H17" i="7"/>
  <c r="G17" i="7"/>
  <c r="F17" i="7"/>
  <c r="F19" i="7" s="1"/>
  <c r="E17" i="7"/>
  <c r="E19" i="7" s="1"/>
  <c r="D17" i="7"/>
  <c r="D19" i="7" s="1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S16" i="6"/>
  <c r="R16" i="6"/>
  <c r="Q16" i="6"/>
  <c r="P16" i="6"/>
  <c r="O16" i="6"/>
  <c r="N16" i="6"/>
  <c r="N17" i="6" s="1"/>
  <c r="M16" i="6"/>
  <c r="L16" i="6"/>
  <c r="K16" i="6"/>
  <c r="J16" i="6"/>
  <c r="I16" i="6"/>
  <c r="H16" i="6"/>
  <c r="G16" i="6"/>
  <c r="F16" i="6"/>
  <c r="E16" i="6"/>
  <c r="D16" i="6"/>
  <c r="P15" i="6"/>
  <c r="P17" i="6" s="1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D14" i="6" s="1"/>
  <c r="F14" i="6"/>
  <c r="E14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D13" i="6" s="1"/>
  <c r="F13" i="6"/>
  <c r="E13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D12" i="6" s="1"/>
  <c r="F12" i="6"/>
  <c r="E12" i="6"/>
  <c r="S11" i="6"/>
  <c r="R11" i="6"/>
  <c r="Q11" i="6"/>
  <c r="P11" i="6"/>
  <c r="O11" i="6"/>
  <c r="N11" i="6"/>
  <c r="M11" i="6"/>
  <c r="L11" i="6"/>
  <c r="K11" i="6"/>
  <c r="K15" i="6" s="1"/>
  <c r="K17" i="6" s="1"/>
  <c r="J11" i="6"/>
  <c r="I11" i="6"/>
  <c r="H11" i="6"/>
  <c r="G11" i="6"/>
  <c r="G15" i="6" s="1"/>
  <c r="G17" i="6" s="1"/>
  <c r="F11" i="6"/>
  <c r="E11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D10" i="6" s="1"/>
  <c r="E10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D9" i="6" s="1"/>
  <c r="E9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D8" i="6" s="1"/>
  <c r="E8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7" i="6" s="1"/>
  <c r="E7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D6" i="6" s="1"/>
  <c r="E6" i="6"/>
  <c r="S5" i="6"/>
  <c r="S15" i="6" s="1"/>
  <c r="S17" i="6" s="1"/>
  <c r="R5" i="6"/>
  <c r="R15" i="6" s="1"/>
  <c r="R17" i="6" s="1"/>
  <c r="Q5" i="6"/>
  <c r="Q15" i="6" s="1"/>
  <c r="Q17" i="6" s="1"/>
  <c r="P5" i="6"/>
  <c r="O5" i="6"/>
  <c r="O15" i="6" s="1"/>
  <c r="O17" i="6" s="1"/>
  <c r="N5" i="6"/>
  <c r="M5" i="6"/>
  <c r="M15" i="6" s="1"/>
  <c r="M17" i="6" s="1"/>
  <c r="L5" i="6"/>
  <c r="L15" i="6" s="1"/>
  <c r="L17" i="6" s="1"/>
  <c r="K5" i="6"/>
  <c r="J5" i="6"/>
  <c r="J15" i="6" s="1"/>
  <c r="J17" i="6" s="1"/>
  <c r="I5" i="6"/>
  <c r="I15" i="6" s="1"/>
  <c r="I17" i="6" s="1"/>
  <c r="H5" i="6"/>
  <c r="H15" i="6" s="1"/>
  <c r="H17" i="6" s="1"/>
  <c r="G5" i="6"/>
  <c r="F5" i="6"/>
  <c r="F15" i="6" s="1"/>
  <c r="F17" i="6" s="1"/>
  <c r="E5" i="6"/>
  <c r="E15" i="6" s="1"/>
  <c r="E17" i="6" s="1"/>
  <c r="Z20" i="1"/>
  <c r="C20" i="5"/>
  <c r="D17" i="5"/>
  <c r="D20" i="5" s="1"/>
  <c r="S16" i="5"/>
  <c r="T16" i="5" s="1"/>
  <c r="R16" i="5"/>
  <c r="Q16" i="5"/>
  <c r="O16" i="5"/>
  <c r="P16" i="5" s="1"/>
  <c r="N16" i="5"/>
  <c r="M16" i="5"/>
  <c r="K16" i="5"/>
  <c r="L16" i="5" s="1"/>
  <c r="J16" i="5"/>
  <c r="I16" i="5"/>
  <c r="G16" i="5"/>
  <c r="H16" i="5" s="1"/>
  <c r="F16" i="5"/>
  <c r="E16" i="5"/>
  <c r="U16" i="5" s="1"/>
  <c r="V16" i="5" s="1"/>
  <c r="D16" i="5"/>
  <c r="D15" i="5"/>
  <c r="T14" i="5"/>
  <c r="S14" i="5"/>
  <c r="Q14" i="5"/>
  <c r="R14" i="5" s="1"/>
  <c r="P14" i="5"/>
  <c r="O14" i="5"/>
  <c r="M14" i="5"/>
  <c r="N14" i="5" s="1"/>
  <c r="L14" i="5"/>
  <c r="K14" i="5"/>
  <c r="I14" i="5"/>
  <c r="J14" i="5" s="1"/>
  <c r="H14" i="5"/>
  <c r="G14" i="5"/>
  <c r="E14" i="5"/>
  <c r="F14" i="5" s="1"/>
  <c r="D14" i="5"/>
  <c r="S13" i="5"/>
  <c r="T13" i="5" s="1"/>
  <c r="Q13" i="5"/>
  <c r="R13" i="5" s="1"/>
  <c r="O13" i="5"/>
  <c r="P13" i="5" s="1"/>
  <c r="M13" i="5"/>
  <c r="N13" i="5" s="1"/>
  <c r="K13" i="5"/>
  <c r="L13" i="5" s="1"/>
  <c r="I13" i="5"/>
  <c r="J13" i="5" s="1"/>
  <c r="G13" i="5"/>
  <c r="H13" i="5" s="1"/>
  <c r="E13" i="5"/>
  <c r="F13" i="5" s="1"/>
  <c r="D13" i="5"/>
  <c r="S12" i="5"/>
  <c r="T12" i="5" s="1"/>
  <c r="R12" i="5"/>
  <c r="Q12" i="5"/>
  <c r="O12" i="5"/>
  <c r="P12" i="5" s="1"/>
  <c r="N12" i="5"/>
  <c r="M12" i="5"/>
  <c r="K12" i="5"/>
  <c r="L12" i="5" s="1"/>
  <c r="J12" i="5"/>
  <c r="I12" i="5"/>
  <c r="G12" i="5"/>
  <c r="H12" i="5" s="1"/>
  <c r="F12" i="5"/>
  <c r="E12" i="5"/>
  <c r="U12" i="5" s="1"/>
  <c r="V12" i="5" s="1"/>
  <c r="D12" i="5"/>
  <c r="S11" i="5"/>
  <c r="T11" i="5" s="1"/>
  <c r="Q11" i="5"/>
  <c r="R11" i="5" s="1"/>
  <c r="O11" i="5"/>
  <c r="P11" i="5" s="1"/>
  <c r="M11" i="5"/>
  <c r="N11" i="5" s="1"/>
  <c r="K11" i="5"/>
  <c r="L11" i="5" s="1"/>
  <c r="I11" i="5"/>
  <c r="J11" i="5" s="1"/>
  <c r="G11" i="5"/>
  <c r="H11" i="5" s="1"/>
  <c r="E11" i="5"/>
  <c r="F11" i="5" s="1"/>
  <c r="D11" i="5"/>
  <c r="T10" i="5"/>
  <c r="S10" i="5"/>
  <c r="Q10" i="5"/>
  <c r="R10" i="5" s="1"/>
  <c r="P10" i="5"/>
  <c r="O10" i="5"/>
  <c r="M10" i="5"/>
  <c r="N10" i="5" s="1"/>
  <c r="L10" i="5"/>
  <c r="K10" i="5"/>
  <c r="I10" i="5"/>
  <c r="J10" i="5" s="1"/>
  <c r="H10" i="5"/>
  <c r="G10" i="5"/>
  <c r="E10" i="5"/>
  <c r="F10" i="5" s="1"/>
  <c r="D10" i="5"/>
  <c r="S9" i="5"/>
  <c r="T9" i="5" s="1"/>
  <c r="Q9" i="5"/>
  <c r="R9" i="5" s="1"/>
  <c r="O9" i="5"/>
  <c r="P9" i="5" s="1"/>
  <c r="M9" i="5"/>
  <c r="N9" i="5" s="1"/>
  <c r="K9" i="5"/>
  <c r="L9" i="5" s="1"/>
  <c r="I9" i="5"/>
  <c r="J9" i="5" s="1"/>
  <c r="G9" i="5"/>
  <c r="H9" i="5" s="1"/>
  <c r="E9" i="5"/>
  <c r="F9" i="5" s="1"/>
  <c r="D9" i="5"/>
  <c r="S8" i="5"/>
  <c r="T8" i="5" s="1"/>
  <c r="R8" i="5"/>
  <c r="Q8" i="5"/>
  <c r="O8" i="5"/>
  <c r="P8" i="5" s="1"/>
  <c r="N8" i="5"/>
  <c r="M8" i="5"/>
  <c r="K8" i="5"/>
  <c r="L8" i="5" s="1"/>
  <c r="J8" i="5"/>
  <c r="I8" i="5"/>
  <c r="G8" i="5"/>
  <c r="H8" i="5" s="1"/>
  <c r="F8" i="5"/>
  <c r="E8" i="5"/>
  <c r="U8" i="5" s="1"/>
  <c r="V8" i="5" s="1"/>
  <c r="D8" i="5"/>
  <c r="S7" i="5"/>
  <c r="T7" i="5" s="1"/>
  <c r="Q7" i="5"/>
  <c r="Q15" i="5" s="1"/>
  <c r="O7" i="5"/>
  <c r="P7" i="5" s="1"/>
  <c r="M7" i="5"/>
  <c r="N7" i="5" s="1"/>
  <c r="K7" i="5"/>
  <c r="L7" i="5" s="1"/>
  <c r="I7" i="5"/>
  <c r="J7" i="5" s="1"/>
  <c r="G7" i="5"/>
  <c r="H7" i="5" s="1"/>
  <c r="E7" i="5"/>
  <c r="F7" i="5" s="1"/>
  <c r="D7" i="5"/>
  <c r="T6" i="5"/>
  <c r="S6" i="5"/>
  <c r="Q6" i="5"/>
  <c r="R6" i="5" s="1"/>
  <c r="P6" i="5"/>
  <c r="O6" i="5"/>
  <c r="M6" i="5"/>
  <c r="N6" i="5" s="1"/>
  <c r="L6" i="5"/>
  <c r="K6" i="5"/>
  <c r="I6" i="5"/>
  <c r="J6" i="5" s="1"/>
  <c r="H6" i="5"/>
  <c r="G6" i="5"/>
  <c r="E6" i="5"/>
  <c r="U6" i="5" s="1"/>
  <c r="V6" i="5" s="1"/>
  <c r="D6" i="5"/>
  <c r="S5" i="5"/>
  <c r="S15" i="5" s="1"/>
  <c r="Q5" i="5"/>
  <c r="R5" i="5" s="1"/>
  <c r="O5" i="5"/>
  <c r="P5" i="5" s="1"/>
  <c r="M5" i="5"/>
  <c r="N5" i="5" s="1"/>
  <c r="K5" i="5"/>
  <c r="K15" i="5" s="1"/>
  <c r="I5" i="5"/>
  <c r="J5" i="5" s="1"/>
  <c r="G5" i="5"/>
  <c r="H5" i="5" s="1"/>
  <c r="E5" i="5"/>
  <c r="F5" i="5" s="1"/>
  <c r="D5" i="5"/>
  <c r="S17" i="4"/>
  <c r="T17" i="4" s="1"/>
  <c r="Q17" i="4"/>
  <c r="R17" i="4" s="1"/>
  <c r="O17" i="4"/>
  <c r="P17" i="4" s="1"/>
  <c r="M17" i="4"/>
  <c r="N17" i="4" s="1"/>
  <c r="K17" i="4"/>
  <c r="L17" i="4" s="1"/>
  <c r="I17" i="4"/>
  <c r="J17" i="4" s="1"/>
  <c r="G17" i="4"/>
  <c r="H17" i="4" s="1"/>
  <c r="E17" i="4"/>
  <c r="F17" i="4" s="1"/>
  <c r="C17" i="4"/>
  <c r="S15" i="4"/>
  <c r="T15" i="4" s="1"/>
  <c r="Q15" i="4"/>
  <c r="R15" i="4" s="1"/>
  <c r="O15" i="4"/>
  <c r="P15" i="4" s="1"/>
  <c r="M15" i="4"/>
  <c r="N15" i="4" s="1"/>
  <c r="K15" i="4"/>
  <c r="L15" i="4" s="1"/>
  <c r="I15" i="4"/>
  <c r="J15" i="4" s="1"/>
  <c r="G15" i="4"/>
  <c r="H15" i="4" s="1"/>
  <c r="E15" i="4"/>
  <c r="F15" i="4" s="1"/>
  <c r="C15" i="4"/>
  <c r="S14" i="4"/>
  <c r="T14" i="4" s="1"/>
  <c r="Q14" i="4"/>
  <c r="R14" i="4" s="1"/>
  <c r="P14" i="4"/>
  <c r="O14" i="4"/>
  <c r="M14" i="4"/>
  <c r="N14" i="4" s="1"/>
  <c r="K14" i="4"/>
  <c r="L14" i="4" s="1"/>
  <c r="I14" i="4"/>
  <c r="J14" i="4" s="1"/>
  <c r="H14" i="4"/>
  <c r="G14" i="4"/>
  <c r="E14" i="4"/>
  <c r="F14" i="4" s="1"/>
  <c r="C14" i="4"/>
  <c r="U14" i="4" s="1"/>
  <c r="V14" i="4" s="1"/>
  <c r="S13" i="4"/>
  <c r="T13" i="4" s="1"/>
  <c r="Q13" i="4"/>
  <c r="R13" i="4" s="1"/>
  <c r="P13" i="4"/>
  <c r="O13" i="4"/>
  <c r="M13" i="4"/>
  <c r="N13" i="4" s="1"/>
  <c r="K13" i="4"/>
  <c r="L13" i="4" s="1"/>
  <c r="I13" i="4"/>
  <c r="J13" i="4" s="1"/>
  <c r="H13" i="4"/>
  <c r="G13" i="4"/>
  <c r="E13" i="4"/>
  <c r="F13" i="4" s="1"/>
  <c r="C13" i="4"/>
  <c r="S12" i="4"/>
  <c r="T12" i="4" s="1"/>
  <c r="Q12" i="4"/>
  <c r="R12" i="4" s="1"/>
  <c r="P12" i="4"/>
  <c r="O12" i="4"/>
  <c r="M12" i="4"/>
  <c r="N12" i="4" s="1"/>
  <c r="K12" i="4"/>
  <c r="L12" i="4" s="1"/>
  <c r="I12" i="4"/>
  <c r="J12" i="4" s="1"/>
  <c r="H12" i="4"/>
  <c r="G12" i="4"/>
  <c r="E12" i="4"/>
  <c r="F12" i="4" s="1"/>
  <c r="C12" i="4"/>
  <c r="U12" i="4" s="1"/>
  <c r="V12" i="4" s="1"/>
  <c r="S11" i="4"/>
  <c r="T11" i="4" s="1"/>
  <c r="Q11" i="4"/>
  <c r="R11" i="4" s="1"/>
  <c r="P11" i="4"/>
  <c r="O11" i="4"/>
  <c r="M11" i="4"/>
  <c r="N11" i="4" s="1"/>
  <c r="K11" i="4"/>
  <c r="L11" i="4" s="1"/>
  <c r="I11" i="4"/>
  <c r="J11" i="4" s="1"/>
  <c r="H11" i="4"/>
  <c r="G11" i="4"/>
  <c r="E11" i="4"/>
  <c r="F11" i="4" s="1"/>
  <c r="C11" i="4"/>
  <c r="S10" i="4"/>
  <c r="T10" i="4" s="1"/>
  <c r="Q10" i="4"/>
  <c r="R10" i="4" s="1"/>
  <c r="P10" i="4"/>
  <c r="O10" i="4"/>
  <c r="M10" i="4"/>
  <c r="N10" i="4" s="1"/>
  <c r="K10" i="4"/>
  <c r="L10" i="4" s="1"/>
  <c r="I10" i="4"/>
  <c r="J10" i="4" s="1"/>
  <c r="H10" i="4"/>
  <c r="G10" i="4"/>
  <c r="E10" i="4"/>
  <c r="F10" i="4" s="1"/>
  <c r="C10" i="4"/>
  <c r="U10" i="4" s="1"/>
  <c r="V10" i="4" s="1"/>
  <c r="S9" i="4"/>
  <c r="T9" i="4" s="1"/>
  <c r="Q9" i="4"/>
  <c r="R9" i="4" s="1"/>
  <c r="P9" i="4"/>
  <c r="O9" i="4"/>
  <c r="M9" i="4"/>
  <c r="N9" i="4" s="1"/>
  <c r="K9" i="4"/>
  <c r="L9" i="4" s="1"/>
  <c r="I9" i="4"/>
  <c r="J9" i="4" s="1"/>
  <c r="H9" i="4"/>
  <c r="G9" i="4"/>
  <c r="E9" i="4"/>
  <c r="F9" i="4" s="1"/>
  <c r="C9" i="4"/>
  <c r="S8" i="4"/>
  <c r="T8" i="4" s="1"/>
  <c r="Q8" i="4"/>
  <c r="R8" i="4" s="1"/>
  <c r="P8" i="4"/>
  <c r="O8" i="4"/>
  <c r="M8" i="4"/>
  <c r="N8" i="4" s="1"/>
  <c r="K8" i="4"/>
  <c r="L8" i="4" s="1"/>
  <c r="I8" i="4"/>
  <c r="J8" i="4" s="1"/>
  <c r="H8" i="4"/>
  <c r="G8" i="4"/>
  <c r="E8" i="4"/>
  <c r="F8" i="4" s="1"/>
  <c r="C8" i="4"/>
  <c r="U8" i="4" s="1"/>
  <c r="V8" i="4" s="1"/>
  <c r="S7" i="4"/>
  <c r="T7" i="4" s="1"/>
  <c r="Q7" i="4"/>
  <c r="R7" i="4" s="1"/>
  <c r="P7" i="4"/>
  <c r="O7" i="4"/>
  <c r="M7" i="4"/>
  <c r="N7" i="4" s="1"/>
  <c r="K7" i="4"/>
  <c r="L7" i="4" s="1"/>
  <c r="I7" i="4"/>
  <c r="J7" i="4" s="1"/>
  <c r="H7" i="4"/>
  <c r="G7" i="4"/>
  <c r="E7" i="4"/>
  <c r="F7" i="4" s="1"/>
  <c r="C7" i="4"/>
  <c r="S6" i="4"/>
  <c r="S16" i="4" s="1"/>
  <c r="Q6" i="4"/>
  <c r="R6" i="4" s="1"/>
  <c r="P6" i="4"/>
  <c r="O6" i="4"/>
  <c r="M6" i="4"/>
  <c r="N6" i="4" s="1"/>
  <c r="K6" i="4"/>
  <c r="L6" i="4" s="1"/>
  <c r="I6" i="4"/>
  <c r="J6" i="4" s="1"/>
  <c r="H6" i="4"/>
  <c r="G6" i="4"/>
  <c r="E6" i="4"/>
  <c r="F6" i="4" s="1"/>
  <c r="C6" i="4"/>
  <c r="U6" i="4" s="1"/>
  <c r="V19" i="3"/>
  <c r="R19" i="3"/>
  <c r="L19" i="3"/>
  <c r="F19" i="3"/>
  <c r="V17" i="3"/>
  <c r="U17" i="3"/>
  <c r="U19" i="3" s="1"/>
  <c r="T17" i="3"/>
  <c r="T19" i="3" s="1"/>
  <c r="S17" i="3"/>
  <c r="S19" i="3" s="1"/>
  <c r="R17" i="3"/>
  <c r="P17" i="3"/>
  <c r="P19" i="3" s="1"/>
  <c r="O17" i="3"/>
  <c r="O19" i="3" s="1"/>
  <c r="N17" i="3"/>
  <c r="M17" i="3"/>
  <c r="M19" i="3" s="1"/>
  <c r="L17" i="3"/>
  <c r="K17" i="3"/>
  <c r="K19" i="3" s="1"/>
  <c r="J17" i="3"/>
  <c r="I17" i="3"/>
  <c r="H17" i="3"/>
  <c r="H19" i="3" s="1"/>
  <c r="G17" i="3"/>
  <c r="F17" i="3"/>
  <c r="E17" i="3"/>
  <c r="E19" i="3" s="1"/>
  <c r="D17" i="3"/>
  <c r="D19" i="3" s="1"/>
  <c r="V16" i="3"/>
  <c r="U16" i="3"/>
  <c r="T16" i="3"/>
  <c r="S16" i="3"/>
  <c r="R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V15" i="3"/>
  <c r="U15" i="3"/>
  <c r="T15" i="3"/>
  <c r="S15" i="3"/>
  <c r="R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V14" i="3"/>
  <c r="U14" i="3"/>
  <c r="T14" i="3"/>
  <c r="S14" i="3"/>
  <c r="R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V13" i="3"/>
  <c r="U13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V12" i="3"/>
  <c r="U12" i="3"/>
  <c r="T12" i="3"/>
  <c r="S12" i="3"/>
  <c r="R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V11" i="3"/>
  <c r="U11" i="3"/>
  <c r="T11" i="3"/>
  <c r="S11" i="3"/>
  <c r="R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V10" i="3"/>
  <c r="U10" i="3"/>
  <c r="T10" i="3"/>
  <c r="S10" i="3"/>
  <c r="R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V9" i="3"/>
  <c r="U9" i="3"/>
  <c r="T9" i="3"/>
  <c r="S9" i="3"/>
  <c r="R9" i="3"/>
  <c r="P9" i="3"/>
  <c r="O9" i="3"/>
  <c r="N9" i="3"/>
  <c r="M9" i="3"/>
  <c r="L9" i="3"/>
  <c r="K9" i="3"/>
  <c r="J9" i="3"/>
  <c r="I9" i="3"/>
  <c r="H9" i="3"/>
  <c r="G9" i="3"/>
  <c r="F9" i="3"/>
  <c r="E9" i="3"/>
  <c r="D9" i="3"/>
  <c r="V8" i="3"/>
  <c r="U8" i="3"/>
  <c r="T8" i="3"/>
  <c r="S8" i="3"/>
  <c r="R8" i="3"/>
  <c r="P8" i="3"/>
  <c r="O8" i="3"/>
  <c r="N8" i="3"/>
  <c r="M8" i="3"/>
  <c r="L8" i="3"/>
  <c r="K8" i="3"/>
  <c r="J8" i="3"/>
  <c r="I8" i="3"/>
  <c r="H8" i="3"/>
  <c r="G8" i="3"/>
  <c r="F8" i="3"/>
  <c r="E8" i="3"/>
  <c r="D8" i="3"/>
  <c r="V7" i="3"/>
  <c r="U7" i="3"/>
  <c r="T7" i="3"/>
  <c r="S7" i="3"/>
  <c r="R7" i="3"/>
  <c r="P7" i="3"/>
  <c r="O7" i="3"/>
  <c r="N7" i="3"/>
  <c r="M7" i="3"/>
  <c r="L7" i="3"/>
  <c r="K7" i="3"/>
  <c r="J7" i="3"/>
  <c r="I7" i="3"/>
  <c r="H7" i="3"/>
  <c r="G7" i="3"/>
  <c r="F7" i="3"/>
  <c r="E7" i="3"/>
  <c r="D7" i="3"/>
  <c r="V6" i="3"/>
  <c r="U6" i="3"/>
  <c r="T6" i="3"/>
  <c r="S6" i="3"/>
  <c r="R6" i="3"/>
  <c r="P6" i="3"/>
  <c r="O6" i="3"/>
  <c r="N6" i="3"/>
  <c r="M6" i="3"/>
  <c r="L6" i="3"/>
  <c r="K6" i="3"/>
  <c r="J6" i="3"/>
  <c r="I6" i="3"/>
  <c r="H6" i="3"/>
  <c r="G6" i="3"/>
  <c r="F6" i="3"/>
  <c r="E6" i="3"/>
  <c r="D6" i="3"/>
  <c r="V5" i="3"/>
  <c r="U5" i="3"/>
  <c r="T5" i="3"/>
  <c r="S5" i="3"/>
  <c r="R5" i="3"/>
  <c r="P5" i="3"/>
  <c r="O5" i="3"/>
  <c r="N5" i="3"/>
  <c r="M5" i="3"/>
  <c r="L5" i="3"/>
  <c r="K5" i="3"/>
  <c r="J5" i="3"/>
  <c r="I5" i="3"/>
  <c r="H5" i="3"/>
  <c r="G5" i="3"/>
  <c r="F5" i="3"/>
  <c r="E5" i="3"/>
  <c r="D5" i="3"/>
  <c r="R19" i="2"/>
  <c r="R21" i="2" s="1"/>
  <c r="Q19" i="2"/>
  <c r="H17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D16" i="2" s="1"/>
  <c r="F16" i="2"/>
  <c r="E16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 s="1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D12" i="2" s="1"/>
  <c r="F12" i="2"/>
  <c r="E12" i="2"/>
  <c r="V11" i="2"/>
  <c r="V15" i="2" s="1"/>
  <c r="V17" i="2" s="1"/>
  <c r="U11" i="2"/>
  <c r="T11" i="2"/>
  <c r="S11" i="2"/>
  <c r="R11" i="2"/>
  <c r="Q11" i="2"/>
  <c r="P11" i="2"/>
  <c r="O11" i="2"/>
  <c r="N11" i="2"/>
  <c r="N15" i="2" s="1"/>
  <c r="N17" i="2" s="1"/>
  <c r="M11" i="2"/>
  <c r="L11" i="2"/>
  <c r="K11" i="2"/>
  <c r="J11" i="2"/>
  <c r="J15" i="2" s="1"/>
  <c r="J17" i="2" s="1"/>
  <c r="I11" i="2"/>
  <c r="H11" i="2"/>
  <c r="G11" i="2"/>
  <c r="F11" i="2"/>
  <c r="D11" i="2" s="1"/>
  <c r="E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 s="1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D8" i="2" s="1"/>
  <c r="F8" i="2"/>
  <c r="E8" i="2"/>
  <c r="V7" i="2"/>
  <c r="U7" i="2"/>
  <c r="T7" i="2"/>
  <c r="S7" i="2"/>
  <c r="S15" i="2" s="1"/>
  <c r="S17" i="2" s="1"/>
  <c r="R7" i="2"/>
  <c r="R15" i="2" s="1"/>
  <c r="R17" i="2" s="1"/>
  <c r="Q7" i="2"/>
  <c r="P7" i="2"/>
  <c r="O7" i="2"/>
  <c r="O15" i="2" s="1"/>
  <c r="O17" i="2" s="1"/>
  <c r="N7" i="2"/>
  <c r="M7" i="2"/>
  <c r="L7" i="2"/>
  <c r="K7" i="2"/>
  <c r="K15" i="2" s="1"/>
  <c r="K17" i="2" s="1"/>
  <c r="J7" i="2"/>
  <c r="I7" i="2"/>
  <c r="H7" i="2"/>
  <c r="G7" i="2"/>
  <c r="G15" i="2" s="1"/>
  <c r="G17" i="2" s="1"/>
  <c r="F7" i="2"/>
  <c r="D7" i="2" s="1"/>
  <c r="E7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 s="1"/>
  <c r="V5" i="2"/>
  <c r="U5" i="2"/>
  <c r="T5" i="2"/>
  <c r="T15" i="2" s="1"/>
  <c r="T17" i="2" s="1"/>
  <c r="S5" i="2"/>
  <c r="R5" i="2"/>
  <c r="Q5" i="2"/>
  <c r="P5" i="2"/>
  <c r="P15" i="2" s="1"/>
  <c r="P17" i="2" s="1"/>
  <c r="O5" i="2"/>
  <c r="N5" i="2"/>
  <c r="M5" i="2"/>
  <c r="L5" i="2"/>
  <c r="L15" i="2" s="1"/>
  <c r="L17" i="2" s="1"/>
  <c r="K5" i="2"/>
  <c r="J5" i="2"/>
  <c r="I5" i="2"/>
  <c r="H5" i="2"/>
  <c r="H15" i="2" s="1"/>
  <c r="G5" i="2"/>
  <c r="F5" i="2"/>
  <c r="E5" i="2"/>
  <c r="D5" i="2"/>
  <c r="Y25" i="1"/>
  <c r="Y27" i="1" s="1"/>
  <c r="W18" i="1"/>
  <c r="W20" i="1" s="1"/>
  <c r="W17" i="1"/>
  <c r="Q17" i="1"/>
  <c r="M17" i="1"/>
  <c r="L17" i="1"/>
  <c r="K17" i="1"/>
  <c r="J17" i="1"/>
  <c r="P17" i="1" s="1"/>
  <c r="I17" i="1"/>
  <c r="S17" i="1" s="1"/>
  <c r="H17" i="1"/>
  <c r="R17" i="1" s="1"/>
  <c r="G17" i="1"/>
  <c r="F17" i="1"/>
  <c r="X17" i="1" s="1"/>
  <c r="Y17" i="1" s="1"/>
  <c r="E17" i="1"/>
  <c r="O17" i="1" s="1"/>
  <c r="D17" i="1"/>
  <c r="AB17" i="1" s="1"/>
  <c r="C17" i="1"/>
  <c r="AC16" i="1"/>
  <c r="AC18" i="1" s="1"/>
  <c r="W16" i="1"/>
  <c r="V16" i="1"/>
  <c r="C16" i="1"/>
  <c r="C18" i="1" s="1"/>
  <c r="W15" i="1"/>
  <c r="N15" i="1"/>
  <c r="M15" i="1"/>
  <c r="L15" i="1"/>
  <c r="K15" i="1"/>
  <c r="J15" i="1"/>
  <c r="P15" i="1" s="1"/>
  <c r="I15" i="1"/>
  <c r="S15" i="1" s="1"/>
  <c r="H15" i="1"/>
  <c r="G15" i="1"/>
  <c r="F15" i="1"/>
  <c r="X15" i="1" s="1"/>
  <c r="Y15" i="1" s="1"/>
  <c r="E15" i="1"/>
  <c r="O15" i="1" s="1"/>
  <c r="D15" i="1"/>
  <c r="R15" i="1" s="1"/>
  <c r="C15" i="1"/>
  <c r="W14" i="1"/>
  <c r="M14" i="1"/>
  <c r="L14" i="1"/>
  <c r="K14" i="1"/>
  <c r="J14" i="1"/>
  <c r="P14" i="1" s="1"/>
  <c r="I14" i="1"/>
  <c r="S14" i="1" s="1"/>
  <c r="H14" i="1"/>
  <c r="R14" i="1" s="1"/>
  <c r="G14" i="1"/>
  <c r="F14" i="1"/>
  <c r="Q14" i="1" s="1"/>
  <c r="E14" i="1"/>
  <c r="O14" i="1" s="1"/>
  <c r="D14" i="1"/>
  <c r="AB14" i="1" s="1"/>
  <c r="AA14" i="1" s="1"/>
  <c r="C14" i="1"/>
  <c r="W13" i="1"/>
  <c r="M13" i="1"/>
  <c r="L13" i="1"/>
  <c r="K13" i="1"/>
  <c r="J13" i="1"/>
  <c r="P13" i="1" s="1"/>
  <c r="I13" i="1"/>
  <c r="S13" i="1" s="1"/>
  <c r="H13" i="1"/>
  <c r="R13" i="1" s="1"/>
  <c r="G13" i="1"/>
  <c r="F13" i="1"/>
  <c r="Q13" i="1" s="1"/>
  <c r="E13" i="1"/>
  <c r="O13" i="1" s="1"/>
  <c r="D13" i="1"/>
  <c r="AB13" i="1" s="1"/>
  <c r="AA13" i="1" s="1"/>
  <c r="C13" i="1"/>
  <c r="W12" i="1"/>
  <c r="M12" i="1"/>
  <c r="L12" i="1"/>
  <c r="K12" i="1"/>
  <c r="J12" i="1"/>
  <c r="P12" i="1" s="1"/>
  <c r="I12" i="1"/>
  <c r="S12" i="1" s="1"/>
  <c r="H12" i="1"/>
  <c r="R12" i="1" s="1"/>
  <c r="G12" i="1"/>
  <c r="F12" i="1"/>
  <c r="Q12" i="1" s="1"/>
  <c r="E12" i="1"/>
  <c r="O12" i="1" s="1"/>
  <c r="D12" i="1"/>
  <c r="C12" i="1"/>
  <c r="W11" i="1"/>
  <c r="M11" i="1"/>
  <c r="L11" i="1"/>
  <c r="K11" i="1"/>
  <c r="J11" i="1"/>
  <c r="P11" i="1" s="1"/>
  <c r="I11" i="1"/>
  <c r="S11" i="1" s="1"/>
  <c r="H11" i="1"/>
  <c r="R11" i="1" s="1"/>
  <c r="G11" i="1"/>
  <c r="F11" i="1"/>
  <c r="X11" i="1" s="1"/>
  <c r="Y11" i="1" s="1"/>
  <c r="E11" i="1"/>
  <c r="O11" i="1" s="1"/>
  <c r="D11" i="1"/>
  <c r="N11" i="1" s="1"/>
  <c r="C11" i="1"/>
  <c r="W10" i="1"/>
  <c r="M10" i="1"/>
  <c r="L10" i="1"/>
  <c r="K10" i="1"/>
  <c r="J10" i="1"/>
  <c r="P10" i="1" s="1"/>
  <c r="I10" i="1"/>
  <c r="S10" i="1" s="1"/>
  <c r="H10" i="1"/>
  <c r="R10" i="1" s="1"/>
  <c r="G10" i="1"/>
  <c r="F10" i="1"/>
  <c r="X10" i="1" s="1"/>
  <c r="Y10" i="1" s="1"/>
  <c r="E10" i="1"/>
  <c r="O10" i="1" s="1"/>
  <c r="D10" i="1"/>
  <c r="N10" i="1" s="1"/>
  <c r="C10" i="1"/>
  <c r="W9" i="1"/>
  <c r="M9" i="1"/>
  <c r="L9" i="1"/>
  <c r="K9" i="1"/>
  <c r="J9" i="1"/>
  <c r="P9" i="1" s="1"/>
  <c r="I9" i="1"/>
  <c r="S9" i="1" s="1"/>
  <c r="H9" i="1"/>
  <c r="R9" i="1" s="1"/>
  <c r="G9" i="1"/>
  <c r="F9" i="1"/>
  <c r="X9" i="1" s="1"/>
  <c r="Y9" i="1" s="1"/>
  <c r="E9" i="1"/>
  <c r="O9" i="1" s="1"/>
  <c r="D9" i="1"/>
  <c r="N9" i="1" s="1"/>
  <c r="C9" i="1"/>
  <c r="W8" i="1"/>
  <c r="M8" i="1"/>
  <c r="L8" i="1"/>
  <c r="K8" i="1"/>
  <c r="J8" i="1"/>
  <c r="P8" i="1" s="1"/>
  <c r="I8" i="1"/>
  <c r="S8" i="1" s="1"/>
  <c r="H8" i="1"/>
  <c r="R8" i="1" s="1"/>
  <c r="G8" i="1"/>
  <c r="F8" i="1"/>
  <c r="Q8" i="1" s="1"/>
  <c r="E8" i="1"/>
  <c r="O8" i="1" s="1"/>
  <c r="D8" i="1"/>
  <c r="AB8" i="1" s="1"/>
  <c r="AA8" i="1" s="1"/>
  <c r="C8" i="1"/>
  <c r="W7" i="1"/>
  <c r="M7" i="1"/>
  <c r="L7" i="1"/>
  <c r="K7" i="1"/>
  <c r="J7" i="1"/>
  <c r="P7" i="1" s="1"/>
  <c r="I7" i="1"/>
  <c r="S7" i="1" s="1"/>
  <c r="H7" i="1"/>
  <c r="R7" i="1" s="1"/>
  <c r="G7" i="1"/>
  <c r="F7" i="1"/>
  <c r="X7" i="1" s="1"/>
  <c r="Y7" i="1" s="1"/>
  <c r="E7" i="1"/>
  <c r="O7" i="1" s="1"/>
  <c r="D7" i="1"/>
  <c r="N7" i="1" s="1"/>
  <c r="C7" i="1"/>
  <c r="W6" i="1"/>
  <c r="M6" i="1"/>
  <c r="M16" i="1" s="1"/>
  <c r="M18" i="1" s="1"/>
  <c r="M20" i="1" s="1"/>
  <c r="L6" i="1"/>
  <c r="L16" i="1" s="1"/>
  <c r="L18" i="1" s="1"/>
  <c r="L20" i="1" s="1"/>
  <c r="K6" i="1"/>
  <c r="K16" i="1" s="1"/>
  <c r="K18" i="1" s="1"/>
  <c r="K20" i="1" s="1"/>
  <c r="J6" i="1"/>
  <c r="J16" i="1" s="1"/>
  <c r="I6" i="1"/>
  <c r="S6" i="1" s="1"/>
  <c r="H6" i="1"/>
  <c r="R6" i="1" s="1"/>
  <c r="G6" i="1"/>
  <c r="G16" i="1" s="1"/>
  <c r="G18" i="1" s="1"/>
  <c r="G20" i="1" s="1"/>
  <c r="F6" i="1"/>
  <c r="F16" i="1" s="1"/>
  <c r="E6" i="1"/>
  <c r="O6" i="1" s="1"/>
  <c r="D6" i="1"/>
  <c r="N6" i="1" s="1"/>
  <c r="C6" i="1"/>
  <c r="E19" i="6" l="1"/>
  <c r="E21" i="6" s="1"/>
  <c r="I19" i="6"/>
  <c r="I18" i="6"/>
  <c r="M19" i="6"/>
  <c r="M21" i="6" s="1"/>
  <c r="Q19" i="6"/>
  <c r="Q18" i="6"/>
  <c r="G19" i="6"/>
  <c r="K19" i="6"/>
  <c r="K21" i="6" s="1"/>
  <c r="K18" i="6"/>
  <c r="L19" i="6"/>
  <c r="L21" i="6" s="1"/>
  <c r="F19" i="6"/>
  <c r="F21" i="6" s="1"/>
  <c r="F18" i="6"/>
  <c r="J19" i="6"/>
  <c r="J21" i="6" s="1"/>
  <c r="R19" i="6"/>
  <c r="R21" i="6" s="1"/>
  <c r="R18" i="6"/>
  <c r="N19" i="6"/>
  <c r="H19" i="6"/>
  <c r="H18" i="6"/>
  <c r="O19" i="6"/>
  <c r="S19" i="6"/>
  <c r="S21" i="6" s="1"/>
  <c r="S18" i="6"/>
  <c r="P19" i="6"/>
  <c r="P21" i="6" s="1"/>
  <c r="D5" i="6"/>
  <c r="D15" i="6" s="1"/>
  <c r="D17" i="6" s="1"/>
  <c r="D19" i="6" s="1"/>
  <c r="D21" i="6" s="1"/>
  <c r="L15" i="5"/>
  <c r="K17" i="5"/>
  <c r="T15" i="5"/>
  <c r="S17" i="5"/>
  <c r="R15" i="5"/>
  <c r="Q17" i="5"/>
  <c r="U7" i="5"/>
  <c r="V7" i="5" s="1"/>
  <c r="E15" i="5"/>
  <c r="I15" i="5"/>
  <c r="M15" i="5"/>
  <c r="L5" i="5"/>
  <c r="T5" i="5"/>
  <c r="R7" i="5"/>
  <c r="U10" i="5"/>
  <c r="V10" i="5" s="1"/>
  <c r="U14" i="5"/>
  <c r="V14" i="5" s="1"/>
  <c r="U5" i="5"/>
  <c r="F6" i="5"/>
  <c r="U9" i="5"/>
  <c r="V9" i="5" s="1"/>
  <c r="U13" i="5"/>
  <c r="V13" i="5" s="1"/>
  <c r="G15" i="5"/>
  <c r="O15" i="5"/>
  <c r="U11" i="5"/>
  <c r="V11" i="5" s="1"/>
  <c r="T16" i="4"/>
  <c r="S18" i="4"/>
  <c r="V6" i="4"/>
  <c r="G16" i="4"/>
  <c r="U17" i="4"/>
  <c r="V17" i="4" s="1"/>
  <c r="D17" i="4"/>
  <c r="D6" i="4"/>
  <c r="T6" i="4"/>
  <c r="D8" i="4"/>
  <c r="D10" i="4"/>
  <c r="D12" i="4"/>
  <c r="D14" i="4"/>
  <c r="K16" i="4"/>
  <c r="U7" i="4"/>
  <c r="V7" i="4" s="1"/>
  <c r="U9" i="4"/>
  <c r="V9" i="4" s="1"/>
  <c r="U11" i="4"/>
  <c r="V11" i="4" s="1"/>
  <c r="U13" i="4"/>
  <c r="V13" i="4" s="1"/>
  <c r="U15" i="4"/>
  <c r="V15" i="4" s="1"/>
  <c r="D15" i="4"/>
  <c r="O16" i="4"/>
  <c r="D7" i="4"/>
  <c r="D9" i="4"/>
  <c r="D11" i="4"/>
  <c r="D13" i="4"/>
  <c r="C16" i="4"/>
  <c r="E16" i="4"/>
  <c r="I16" i="4"/>
  <c r="M16" i="4"/>
  <c r="Q16" i="4"/>
  <c r="L19" i="2"/>
  <c r="L21" i="2" s="1"/>
  <c r="P18" i="2"/>
  <c r="P19" i="2"/>
  <c r="P21" i="2" s="1"/>
  <c r="T19" i="2"/>
  <c r="T21" i="2" s="1"/>
  <c r="R18" i="2"/>
  <c r="J19" i="2"/>
  <c r="N19" i="2"/>
  <c r="N18" i="2"/>
  <c r="V19" i="2"/>
  <c r="V21" i="2" s="1"/>
  <c r="G18" i="2"/>
  <c r="G19" i="2"/>
  <c r="K18" i="2"/>
  <c r="K19" i="2"/>
  <c r="K21" i="2" s="1"/>
  <c r="O18" i="2"/>
  <c r="O19" i="2"/>
  <c r="O21" i="2" s="1"/>
  <c r="S18" i="2"/>
  <c r="S19" i="2"/>
  <c r="S21" i="2" s="1"/>
  <c r="F15" i="2"/>
  <c r="F17" i="2" s="1"/>
  <c r="H18" i="2"/>
  <c r="H19" i="2"/>
  <c r="H21" i="2" s="1"/>
  <c r="D15" i="2"/>
  <c r="D17" i="2" s="1"/>
  <c r="D19" i="2" s="1"/>
  <c r="D21" i="2" s="1"/>
  <c r="E15" i="2"/>
  <c r="E17" i="2" s="1"/>
  <c r="I15" i="2"/>
  <c r="I17" i="2" s="1"/>
  <c r="M15" i="2"/>
  <c r="M17" i="2" s="1"/>
  <c r="Q15" i="2"/>
  <c r="Q17" i="2" s="1"/>
  <c r="Q18" i="2" s="1"/>
  <c r="U15" i="2"/>
  <c r="U17" i="2" s="1"/>
  <c r="AA17" i="1"/>
  <c r="F18" i="1"/>
  <c r="Q16" i="1"/>
  <c r="J18" i="1"/>
  <c r="P16" i="1"/>
  <c r="U15" i="1"/>
  <c r="U6" i="1"/>
  <c r="U7" i="1"/>
  <c r="U9" i="1"/>
  <c r="U10" i="1"/>
  <c r="U11" i="1"/>
  <c r="P6" i="1"/>
  <c r="Q7" i="1"/>
  <c r="AB7" i="1"/>
  <c r="AA7" i="1" s="1"/>
  <c r="N8" i="1"/>
  <c r="U8" i="1" s="1"/>
  <c r="X8" i="1"/>
  <c r="Y8" i="1" s="1"/>
  <c r="Q11" i="1"/>
  <c r="AB11" i="1"/>
  <c r="AA11" i="1" s="1"/>
  <c r="N12" i="1"/>
  <c r="U12" i="1" s="1"/>
  <c r="AB12" i="1"/>
  <c r="AA12" i="1" s="1"/>
  <c r="N13" i="1"/>
  <c r="U13" i="1" s="1"/>
  <c r="X13" i="1"/>
  <c r="Y13" i="1" s="1"/>
  <c r="X14" i="1"/>
  <c r="Y14" i="1" s="1"/>
  <c r="D16" i="1"/>
  <c r="H16" i="1"/>
  <c r="N17" i="1"/>
  <c r="U17" i="1" s="1"/>
  <c r="Q6" i="1"/>
  <c r="AB6" i="1"/>
  <c r="AA6" i="1" s="1"/>
  <c r="Q10" i="1"/>
  <c r="AB10" i="1"/>
  <c r="AA10" i="1" s="1"/>
  <c r="X12" i="1"/>
  <c r="Y12" i="1" s="1"/>
  <c r="E16" i="1"/>
  <c r="I16" i="1"/>
  <c r="W25" i="1"/>
  <c r="W27" i="1" s="1"/>
  <c r="X6" i="1"/>
  <c r="Q9" i="1"/>
  <c r="AB9" i="1"/>
  <c r="AA9" i="1" s="1"/>
  <c r="Q15" i="1"/>
  <c r="AB15" i="1"/>
  <c r="AA15" i="1" s="1"/>
  <c r="N14" i="1"/>
  <c r="U14" i="1" s="1"/>
  <c r="P18" i="6" l="1"/>
  <c r="O18" i="6"/>
  <c r="N18" i="6"/>
  <c r="J18" i="6"/>
  <c r="L18" i="6"/>
  <c r="G18" i="6"/>
  <c r="M18" i="6"/>
  <c r="E18" i="6"/>
  <c r="H15" i="5"/>
  <c r="G17" i="5"/>
  <c r="S18" i="5"/>
  <c r="S20" i="5"/>
  <c r="T17" i="5"/>
  <c r="T20" i="5" s="1"/>
  <c r="N15" i="5"/>
  <c r="M17" i="5"/>
  <c r="Q20" i="5"/>
  <c r="R17" i="5"/>
  <c r="R20" i="5" s="1"/>
  <c r="Q18" i="5"/>
  <c r="K18" i="5"/>
  <c r="K20" i="5"/>
  <c r="L17" i="5"/>
  <c r="L20" i="5" s="1"/>
  <c r="V5" i="5"/>
  <c r="U15" i="5"/>
  <c r="F15" i="5"/>
  <c r="E17" i="5"/>
  <c r="P15" i="5"/>
  <c r="O17" i="5"/>
  <c r="I17" i="5"/>
  <c r="J15" i="5"/>
  <c r="N16" i="4"/>
  <c r="M18" i="4"/>
  <c r="P16" i="4"/>
  <c r="O18" i="4"/>
  <c r="H16" i="4"/>
  <c r="G18" i="4"/>
  <c r="J16" i="4"/>
  <c r="I18" i="4"/>
  <c r="U16" i="4"/>
  <c r="F16" i="4"/>
  <c r="E18" i="4"/>
  <c r="R16" i="4"/>
  <c r="Q18" i="4"/>
  <c r="D16" i="4"/>
  <c r="C18" i="4"/>
  <c r="L16" i="4"/>
  <c r="K18" i="4"/>
  <c r="T18" i="4"/>
  <c r="T21" i="4" s="1"/>
  <c r="S21" i="4"/>
  <c r="M18" i="2"/>
  <c r="M19" i="2"/>
  <c r="M21" i="2" s="1"/>
  <c r="I18" i="2"/>
  <c r="I19" i="2"/>
  <c r="I21" i="2" s="1"/>
  <c r="U18" i="2"/>
  <c r="U19" i="2"/>
  <c r="U21" i="2" s="1"/>
  <c r="E18" i="2"/>
  <c r="E19" i="2"/>
  <c r="E21" i="2" s="1"/>
  <c r="F19" i="2"/>
  <c r="F21" i="2" s="1"/>
  <c r="F18" i="2"/>
  <c r="V18" i="2"/>
  <c r="J18" i="2"/>
  <c r="T18" i="2"/>
  <c r="L18" i="2"/>
  <c r="S16" i="1"/>
  <c r="I18" i="1"/>
  <c r="F20" i="1"/>
  <c r="V25" i="1"/>
  <c r="V27" i="1" s="1"/>
  <c r="O16" i="1"/>
  <c r="E18" i="1"/>
  <c r="R16" i="1"/>
  <c r="H18" i="1"/>
  <c r="Y6" i="1"/>
  <c r="X16" i="1"/>
  <c r="AB16" i="1"/>
  <c r="AA16" i="1" s="1"/>
  <c r="AA18" i="1" s="1"/>
  <c r="AA19" i="1" s="1"/>
  <c r="N16" i="1"/>
  <c r="U16" i="1" s="1"/>
  <c r="D18" i="1"/>
  <c r="J20" i="1"/>
  <c r="P18" i="1"/>
  <c r="P20" i="1" s="1"/>
  <c r="P17" i="5" l="1"/>
  <c r="P20" i="5" s="1"/>
  <c r="O20" i="5"/>
  <c r="O18" i="5"/>
  <c r="H17" i="5"/>
  <c r="H20" i="5" s="1"/>
  <c r="G20" i="5"/>
  <c r="G18" i="5"/>
  <c r="I20" i="5"/>
  <c r="J17" i="5"/>
  <c r="J20" i="5" s="1"/>
  <c r="I18" i="5"/>
  <c r="V15" i="5"/>
  <c r="U17" i="5"/>
  <c r="M20" i="5"/>
  <c r="N17" i="5"/>
  <c r="N20" i="5" s="1"/>
  <c r="M18" i="5"/>
  <c r="E20" i="5"/>
  <c r="F17" i="5"/>
  <c r="F20" i="5" s="1"/>
  <c r="E18" i="5"/>
  <c r="V16" i="4"/>
  <c r="U18" i="4"/>
  <c r="O19" i="4"/>
  <c r="P18" i="4"/>
  <c r="P21" i="4" s="1"/>
  <c r="O21" i="4"/>
  <c r="D18" i="4"/>
  <c r="D21" i="4" s="1"/>
  <c r="C21" i="4"/>
  <c r="F18" i="4"/>
  <c r="F21" i="4" s="1"/>
  <c r="E21" i="4"/>
  <c r="E19" i="4"/>
  <c r="K19" i="4"/>
  <c r="L18" i="4"/>
  <c r="L21" i="4" s="1"/>
  <c r="K21" i="4"/>
  <c r="R18" i="4"/>
  <c r="R21" i="4" s="1"/>
  <c r="Q21" i="4"/>
  <c r="Q19" i="4"/>
  <c r="J18" i="4"/>
  <c r="J21" i="4" s="1"/>
  <c r="I21" i="4"/>
  <c r="I19" i="4"/>
  <c r="G19" i="4"/>
  <c r="H18" i="4"/>
  <c r="H21" i="4" s="1"/>
  <c r="G21" i="4"/>
  <c r="N18" i="4"/>
  <c r="N21" i="4" s="1"/>
  <c r="M21" i="4"/>
  <c r="M19" i="4"/>
  <c r="Y16" i="1"/>
  <c r="X18" i="1"/>
  <c r="D20" i="1"/>
  <c r="AB18" i="1"/>
  <c r="N18" i="1"/>
  <c r="E20" i="1"/>
  <c r="O18" i="1"/>
  <c r="O20" i="1" s="1"/>
  <c r="Q20" i="1"/>
  <c r="I20" i="1"/>
  <c r="S18" i="1"/>
  <c r="S20" i="1" s="1"/>
  <c r="AA20" i="1"/>
  <c r="H20" i="1"/>
  <c r="R18" i="1"/>
  <c r="R20" i="1" s="1"/>
  <c r="U20" i="5" l="1"/>
  <c r="V17" i="5"/>
  <c r="V20" i="5" s="1"/>
  <c r="U18" i="5"/>
  <c r="U19" i="4"/>
  <c r="V18" i="4"/>
  <c r="V21" i="4" s="1"/>
  <c r="U21" i="4"/>
  <c r="AB19" i="1"/>
  <c r="AB20" i="1" s="1"/>
  <c r="X20" i="1"/>
  <c r="X25" i="1"/>
  <c r="X27" i="1" s="1"/>
  <c r="Y18" i="1"/>
  <c r="Y20" i="1" s="1"/>
  <c r="U18" i="1"/>
  <c r="U20" i="1" s="1"/>
  <c r="N20" i="1"/>
</calcChain>
</file>

<file path=xl/sharedStrings.xml><?xml version="1.0" encoding="utf-8"?>
<sst xmlns="http://schemas.openxmlformats.org/spreadsheetml/2006/main" count="412" uniqueCount="192">
  <si>
    <t>Демографические показатели. Естественное  движение населения *</t>
  </si>
  <si>
    <t xml:space="preserve">     Республики Алтай    за  8 месяцев  2018 года</t>
  </si>
  <si>
    <t>№ п/п</t>
  </si>
  <si>
    <t>Районы</t>
  </si>
  <si>
    <t>Населе- ние    по естественному приросту  за 8 мес-в 2018г</t>
  </si>
  <si>
    <t>Всего роди-лось живы-ми</t>
  </si>
  <si>
    <t xml:space="preserve">                   У М Е Р Л О </t>
  </si>
  <si>
    <t>Рождаемость на тыс. нас.</t>
  </si>
  <si>
    <t xml:space="preserve">Показатели смертности </t>
  </si>
  <si>
    <t>Материнская смертность на 1 000 родившихся живыми</t>
  </si>
  <si>
    <t>Естественный прирост            на 1000 чел.</t>
  </si>
  <si>
    <t>Нас-е трудоспо-о возраста на начало 2017г</t>
  </si>
  <si>
    <t>От 15г.    до 18 лет</t>
  </si>
  <si>
    <t>От  0    до 18 лет</t>
  </si>
  <si>
    <t>от 0 до 18 лет</t>
  </si>
  <si>
    <t xml:space="preserve">1/2  естест вен ного при   роста (абс. ч.)       </t>
  </si>
  <si>
    <t xml:space="preserve">Естес твен  ный при    рост  (абс. ч.)       </t>
  </si>
  <si>
    <t>Всего</t>
  </si>
  <si>
    <t>До 1   года</t>
  </si>
  <si>
    <t>От 1г.   - 14 лет</t>
  </si>
  <si>
    <t xml:space="preserve">   Перинатал.</t>
  </si>
  <si>
    <t>От 16 до 55/60 лет.</t>
  </si>
  <si>
    <t>С 55/60 и выше</t>
  </si>
  <si>
    <t>Муж</t>
  </si>
  <si>
    <t>Жен</t>
  </si>
  <si>
    <t>Общаяна тыс. нас.</t>
  </si>
  <si>
    <t xml:space="preserve"> На тыс.  труд. возр. </t>
  </si>
  <si>
    <t>Мла денческая</t>
  </si>
  <si>
    <t>Перинаталь-ная</t>
  </si>
  <si>
    <t>Мертво-рожда  емость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</si>
  <si>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>10. 000</t>
    </r>
    <r>
      <rPr>
        <b/>
        <sz val="10"/>
        <rFont val="Arial"/>
        <family val="2"/>
        <charset val="204"/>
      </rPr>
      <t xml:space="preserve">  детского             населения  </t>
    </r>
  </si>
  <si>
    <t>Детское  нас-е                     на 01.01.  2017</t>
  </si>
  <si>
    <t>От 0    до 4 лет</t>
  </si>
  <si>
    <t xml:space="preserve">0-6 дней </t>
  </si>
  <si>
    <t>мерт.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</si>
  <si>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</si>
  <si>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</si>
  <si>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</si>
  <si>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</si>
  <si>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</si>
  <si>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</si>
  <si>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</si>
  <si>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</si>
  <si>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</si>
  <si>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</si>
  <si>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</si>
  <si>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</si>
  <si>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РА. 8 месяцев</t>
    </r>
    <r>
      <rPr>
        <b/>
        <u/>
        <sz val="12"/>
        <rFont val="Times New Roman Cyr"/>
        <charset val="204"/>
      </rPr>
      <t xml:space="preserve"> 2018</t>
    </r>
  </si>
  <si>
    <t>Динамика   2018 к 2017г   (+, - ,  %)</t>
  </si>
  <si>
    <r>
      <t xml:space="preserve"> 8 мес  </t>
    </r>
    <r>
      <rPr>
        <u/>
        <sz val="11"/>
        <rFont val="Times New Roman Cyr"/>
        <charset val="204"/>
      </rPr>
      <t>2016</t>
    </r>
  </si>
  <si>
    <r>
      <t>8 мес</t>
    </r>
    <r>
      <rPr>
        <u/>
        <sz val="11"/>
        <rFont val="Times New Roman Cyr"/>
        <charset val="204"/>
      </rPr>
      <t xml:space="preserve"> 2015</t>
    </r>
  </si>
  <si>
    <r>
      <rPr>
        <b/>
        <sz val="14"/>
        <rFont val="Arial"/>
        <family val="2"/>
        <charset val="204"/>
      </rPr>
      <t xml:space="preserve">Смертность   </t>
    </r>
    <r>
      <rPr>
        <b/>
        <u/>
        <sz val="14"/>
        <rFont val="Arial"/>
        <family val="2"/>
        <charset val="204"/>
      </rPr>
      <t>детская    на     10 000 детского населения -       за 8 мес 2018г</t>
    </r>
  </si>
  <si>
    <t>0 - 14л</t>
  </si>
  <si>
    <t>15-17л</t>
  </si>
  <si>
    <t>0-17л</t>
  </si>
  <si>
    <t>от 0 до 4л</t>
  </si>
  <si>
    <r>
      <t xml:space="preserve">  Детская   смертность     за 8 мес</t>
    </r>
    <r>
      <rPr>
        <b/>
        <u/>
        <sz val="13"/>
        <rFont val="Arial"/>
        <family val="2"/>
        <charset val="204"/>
      </rPr>
      <t xml:space="preserve"> 2018г  </t>
    </r>
  </si>
  <si>
    <t>** коэфициент - 1,502</t>
  </si>
  <si>
    <r>
      <t xml:space="preserve">  за 8 мес</t>
    </r>
    <r>
      <rPr>
        <b/>
        <u/>
        <sz val="13"/>
        <rFont val="Arial"/>
        <family val="2"/>
        <charset val="204"/>
      </rPr>
      <t xml:space="preserve"> 2017г  </t>
    </r>
  </si>
  <si>
    <t>Младенческая смертность  РА  -  по  Ратсу</t>
  </si>
  <si>
    <t>динамика        %    (2018 к 2017г)</t>
  </si>
  <si>
    <t>Население дет-е на начало   2017г</t>
  </si>
  <si>
    <r>
      <t xml:space="preserve"> за 8 мес</t>
    </r>
    <r>
      <rPr>
        <b/>
        <u/>
        <sz val="12"/>
        <rFont val="Arial"/>
        <family val="2"/>
        <charset val="204"/>
      </rPr>
      <t xml:space="preserve"> 2016г </t>
    </r>
    <r>
      <rPr>
        <u/>
        <sz val="12"/>
        <rFont val="Arial"/>
        <family val="2"/>
        <charset val="204"/>
      </rPr>
      <t xml:space="preserve"> </t>
    </r>
  </si>
  <si>
    <r>
      <t xml:space="preserve"> за 8 мес</t>
    </r>
    <r>
      <rPr>
        <b/>
        <u/>
        <sz val="12"/>
        <rFont val="Arial"/>
        <family val="2"/>
        <charset val="204"/>
      </rPr>
      <t xml:space="preserve"> 2015г </t>
    </r>
    <r>
      <rPr>
        <u/>
        <sz val="12"/>
        <rFont val="Arial"/>
        <family val="2"/>
        <charset val="204"/>
      </rPr>
      <t xml:space="preserve"> </t>
    </r>
  </si>
  <si>
    <r>
      <t>Структура смертности  населения по классам болезни за  8  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2018г.</t>
    </r>
  </si>
  <si>
    <t>( Вся возрастная группа )</t>
  </si>
  <si>
    <t xml:space="preserve">№ </t>
  </si>
  <si>
    <t>Территория</t>
  </si>
  <si>
    <t>Населе- ние по естес-у приросту  в  2018г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</si>
  <si>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</si>
  <si>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</si>
  <si>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</si>
  <si>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</si>
  <si>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</si>
  <si>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</si>
  <si>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</si>
  <si>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</si>
  <si>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</si>
  <si>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</si>
  <si>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</si>
  <si>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</si>
  <si>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</si>
  <si>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</t>
  </si>
  <si>
    <t>Состояния возникающие в перинат-м периоде*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</si>
  <si>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</si>
  <si>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</si>
  <si>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</si>
  <si>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</si>
  <si>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</si>
  <si>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</si>
  <si>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</si>
  <si>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</si>
  <si>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</si>
  <si>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</si>
  <si>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</si>
  <si>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</si>
  <si>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</si>
  <si>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</si>
  <si>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</si>
  <si>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</si>
  <si>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</si>
  <si>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</si>
  <si>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</si>
  <si>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</si>
  <si>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</si>
  <si>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</si>
  <si>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</si>
  <si>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</si>
  <si>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</si>
  <si>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Республика</t>
  </si>
  <si>
    <t>Удельный вес от общей смертности</t>
  </si>
  <si>
    <r>
      <t xml:space="preserve">Пок-ли смерт.на 100 тыс.нас.РА                      за  8 </t>
    </r>
    <r>
      <rPr>
        <b/>
        <u/>
        <sz val="14"/>
        <rFont val="Times New Roman Cyr"/>
        <charset val="204"/>
      </rPr>
      <t xml:space="preserve"> мес-в 2018</t>
    </r>
  </si>
  <si>
    <r>
      <t xml:space="preserve">                     за  8 </t>
    </r>
    <r>
      <rPr>
        <b/>
        <u/>
        <sz val="11"/>
        <rFont val="Times New Roman Cyr"/>
        <family val="1"/>
        <charset val="204"/>
      </rPr>
      <t xml:space="preserve"> мес-в 2017</t>
    </r>
  </si>
  <si>
    <t>2018г к 2017г в %</t>
  </si>
  <si>
    <t>увелич в  2  раза</t>
  </si>
  <si>
    <t>увелич в 2 раза</t>
  </si>
  <si>
    <r>
      <t xml:space="preserve">  за  8</t>
    </r>
    <r>
      <rPr>
        <u/>
        <sz val="14"/>
        <rFont val="Times New Roman Cyr"/>
        <charset val="204"/>
      </rPr>
      <t xml:space="preserve"> мес-в 2016</t>
    </r>
  </si>
  <si>
    <r>
      <t xml:space="preserve"> за 8 </t>
    </r>
    <r>
      <rPr>
        <u/>
        <sz val="14"/>
        <rFont val="Times New Roman Cyr"/>
        <charset val="204"/>
      </rPr>
      <t xml:space="preserve"> мес-в 2015</t>
    </r>
  </si>
  <si>
    <r>
      <t xml:space="preserve"> за  8 </t>
    </r>
    <r>
      <rPr>
        <u/>
        <sz val="14"/>
        <rFont val="Times New Roman Cyr"/>
        <charset val="204"/>
      </rPr>
      <t xml:space="preserve"> мес-в 2014</t>
    </r>
  </si>
  <si>
    <t>Злокачественные 209 - 143,7</t>
  </si>
  <si>
    <r>
      <t>Структура смертности  населения по классам болезни за  8 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2018г.</t>
    </r>
  </si>
  <si>
    <t xml:space="preserve"> </t>
  </si>
  <si>
    <t>Насе-е по естественному прирос ту за 8 месяцев  2018 г</t>
  </si>
  <si>
    <t>Состояния возникающие в перинатальном периоде**</t>
  </si>
  <si>
    <t>Пок-ли смерт.на 100 тыс.нас.   РА   за  8  мес   2018</t>
  </si>
  <si>
    <t xml:space="preserve">   РА   за  8  мес   2017</t>
  </si>
  <si>
    <t>2018г к  2017г   в  %</t>
  </si>
  <si>
    <t>детская и  материнская смертность на 100 тыс. родившихся живыми</t>
  </si>
  <si>
    <r>
      <t>Смертность</t>
    </r>
    <r>
      <rPr>
        <sz val="18"/>
        <color rgb="FF000000"/>
        <rFont val="Arial Cyr"/>
        <charset val="204"/>
      </rPr>
      <t xml:space="preserve"> </t>
    </r>
    <r>
      <rPr>
        <b/>
        <u/>
        <sz val="18"/>
        <color rgb="FF800000"/>
        <rFont val="Arial Cyr"/>
        <charset val="204"/>
      </rPr>
      <t>трудоспособного</t>
    </r>
    <r>
      <rPr>
        <b/>
        <sz val="18"/>
        <color rgb="FF000000"/>
        <rFont val="Arial Cyr1"/>
        <charset val="204"/>
      </rPr>
      <t xml:space="preserve"> </t>
    </r>
    <r>
      <rPr>
        <b/>
        <sz val="16"/>
        <color rgb="FF000000"/>
        <rFont val="Arial Cyr1"/>
        <charset val="204"/>
      </rPr>
      <t xml:space="preserve">населения от </t>
    </r>
    <r>
      <rPr>
        <b/>
        <i/>
        <sz val="16"/>
        <color rgb="FF000000"/>
        <rFont val="Arial Cyr"/>
        <charset val="204"/>
      </rPr>
      <t>травм, отравлений и несчастных случаев</t>
    </r>
    <r>
      <rPr>
        <b/>
        <sz val="16"/>
        <color rgb="FF000000"/>
        <rFont val="Arial Cyr1"/>
        <charset val="204"/>
      </rPr>
      <t xml:space="preserve">                                                      за</t>
    </r>
    <r>
      <rPr>
        <b/>
        <sz val="20"/>
        <color rgb="FF000000"/>
        <rFont val="Arial Cyr"/>
        <charset val="204"/>
      </rPr>
      <t xml:space="preserve"> 8 месяцев</t>
    </r>
    <r>
      <rPr>
        <b/>
        <sz val="16"/>
        <color rgb="FF000000"/>
        <rFont val="Arial Cyr1"/>
        <charset val="204"/>
      </rPr>
      <t xml:space="preserve">    2018 года                               </t>
    </r>
  </si>
  <si>
    <t>Наименование территории</t>
  </si>
  <si>
    <r>
      <t xml:space="preserve">Население           </t>
    </r>
    <r>
      <rPr>
        <b/>
        <u/>
        <sz val="10"/>
        <color rgb="FF000000"/>
        <rFont val="Arial Cyr1"/>
        <charset val="204"/>
      </rPr>
      <t xml:space="preserve"> (на 01.01.  2017г)</t>
    </r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</si>
  <si>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</si>
  <si>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</si>
  <si>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</si>
  <si>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</si>
  <si>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</si>
  <si>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</si>
  <si>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</si>
  <si>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</si>
  <si>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</si>
  <si>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</si>
  <si>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</si>
  <si>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</si>
  <si>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</si>
  <si>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</si>
  <si>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</si>
  <si>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</si>
  <si>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</si>
  <si>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</si>
  <si>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</si>
  <si>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</si>
  <si>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</si>
  <si>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</si>
  <si>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</si>
  <si>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</si>
  <si>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 за 8 месяцев   </t>
    </r>
    <r>
      <rPr>
        <b/>
        <sz val="12"/>
        <color rgb="FF000000"/>
        <rFont val="Arial Cyr"/>
        <charset val="204"/>
      </rPr>
      <t xml:space="preserve"> </t>
    </r>
    <r>
      <rPr>
        <b/>
        <u/>
        <sz val="12"/>
        <color rgb="FF000000"/>
        <rFont val="Arial Cyr"/>
        <charset val="204"/>
      </rPr>
      <t>2018г.</t>
    </r>
  </si>
  <si>
    <t>Удельный вес от всех травм</t>
  </si>
  <si>
    <r>
      <t xml:space="preserve"> за 8 месяцев    </t>
    </r>
    <r>
      <rPr>
        <u/>
        <sz val="11"/>
        <color rgb="FF000000"/>
        <rFont val="Arial Cyr"/>
        <charset val="204"/>
      </rPr>
      <t>2017г.</t>
    </r>
  </si>
  <si>
    <t>2018г к 2017г, абс чис +, -, показатели  в %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</si>
  <si>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населения от травм, отравлений и несчастных случаев    за 8 месяцев  2018 года                                           </t>
    </r>
  </si>
  <si>
    <r>
      <t xml:space="preserve">Население по естественному приросту  за    8 </t>
    </r>
    <r>
      <rPr>
        <b/>
        <u/>
        <sz val="10"/>
        <color rgb="FF000000"/>
        <rFont val="Times New Roman Cyr"/>
        <charset val="204"/>
      </rPr>
      <t xml:space="preserve">  месяцев</t>
    </r>
    <r>
      <rPr>
        <b/>
        <sz val="10"/>
        <color rgb="FF000000"/>
        <rFont val="Times New Roman Cyr"/>
        <charset val="204"/>
      </rPr>
      <t xml:space="preserve">   2018г</t>
    </r>
  </si>
  <si>
    <t>Транспорт несча-е случаи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</si>
  <si>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</si>
  <si>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Всего за  8 месяцев  2018г.</t>
  </si>
  <si>
    <t xml:space="preserve"> за  8 месяцев  2017г.</t>
  </si>
  <si>
    <t>2018г к 2017г. абс.чис.  +, -,       показ-и  в %</t>
  </si>
  <si>
    <t xml:space="preserve">  8 мес  2016г.</t>
  </si>
  <si>
    <t xml:space="preserve"> 8 мес-в  2015г.</t>
  </si>
  <si>
    <r>
      <t xml:space="preserve"> за 8 </t>
    </r>
    <r>
      <rPr>
        <u/>
        <sz val="14"/>
        <rFont val="Times New Roman Cyr"/>
        <charset val="204"/>
      </rPr>
      <t xml:space="preserve"> мес-в 2017 (абс.чис.)</t>
    </r>
  </si>
  <si>
    <r>
      <t xml:space="preserve">  за  8</t>
    </r>
    <r>
      <rPr>
        <u/>
        <sz val="9"/>
        <rFont val="Times New Roman Cyr"/>
        <charset val="204"/>
      </rPr>
      <t xml:space="preserve"> мес-в 2016</t>
    </r>
  </si>
  <si>
    <r>
      <t xml:space="preserve">     за</t>
    </r>
    <r>
      <rPr>
        <u/>
        <sz val="9"/>
        <rFont val="Times New Roman Cyr"/>
        <family val="1"/>
        <charset val="204"/>
      </rPr>
      <t xml:space="preserve"> 8 мес. 2015 г</t>
    </r>
  </si>
  <si>
    <r>
      <t xml:space="preserve">        за</t>
    </r>
    <r>
      <rPr>
        <u/>
        <sz val="9"/>
        <rFont val="Times New Roman Cyr"/>
        <family val="1"/>
        <charset val="204"/>
      </rPr>
      <t xml:space="preserve"> 8 мес. 2014 г</t>
    </r>
  </si>
  <si>
    <r>
      <t xml:space="preserve"> за 8 месяцев    </t>
    </r>
    <r>
      <rPr>
        <u/>
        <sz val="10"/>
        <color rgb="FF000000"/>
        <rFont val="Arial Cyr"/>
        <charset val="204"/>
      </rPr>
      <t>2016г.</t>
    </r>
  </si>
  <si>
    <r>
      <t xml:space="preserve"> за 8 месяцев    </t>
    </r>
    <r>
      <rPr>
        <u/>
        <sz val="10"/>
        <color rgb="FF000000"/>
        <rFont val="Arial Cyr"/>
        <charset val="204"/>
      </rPr>
      <t>2015г.</t>
    </r>
  </si>
  <si>
    <r>
      <t xml:space="preserve"> 8 месяцев</t>
    </r>
    <r>
      <rPr>
        <u/>
        <sz val="12"/>
        <rFont val="Times New Roman Cyr"/>
        <charset val="204"/>
      </rPr>
      <t xml:space="preserve"> 2017</t>
    </r>
  </si>
  <si>
    <t>увелич в  2,5   раз</t>
  </si>
  <si>
    <r>
      <t>Структура смертности  т</t>
    </r>
    <r>
      <rPr>
        <b/>
        <u/>
        <sz val="16"/>
        <rFont val="Times New Roman Cyr"/>
        <family val="1"/>
        <charset val="204"/>
      </rPr>
      <t>рудоспособного</t>
    </r>
    <r>
      <rPr>
        <b/>
        <sz val="16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16"/>
        <rFont val="Times New Roman Cyr"/>
        <family val="1"/>
        <charset val="204"/>
      </rPr>
      <t xml:space="preserve">  8 месяцев   </t>
    </r>
    <r>
      <rPr>
        <b/>
        <sz val="16"/>
        <rFont val="Times New Roman Cyr"/>
        <family val="1"/>
        <charset val="204"/>
      </rPr>
      <t>2018 г.*</t>
    </r>
  </si>
  <si>
    <t>( Все трудоспособное  население)</t>
  </si>
  <si>
    <t>Население на 01.01.2017г</t>
  </si>
  <si>
    <t>8 мес -2018г</t>
  </si>
  <si>
    <t>Удельный вес</t>
  </si>
  <si>
    <r>
      <t xml:space="preserve">за </t>
    </r>
    <r>
      <rPr>
        <b/>
        <u/>
        <sz val="14"/>
        <rFont val="Times New Roman Cyr"/>
        <charset val="204"/>
      </rPr>
      <t>8 мес-в  2018г</t>
    </r>
    <r>
      <rPr>
        <b/>
        <u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 xml:space="preserve">        (на 100 тыс. трудоспос-о нас.) </t>
    </r>
  </si>
  <si>
    <t xml:space="preserve">  2018г.   к  2017г. в %</t>
  </si>
  <si>
    <t xml:space="preserve">за 8 мес-в  2015г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</si>
  <si>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8  месяцев </t>
    </r>
    <r>
      <rPr>
        <b/>
        <sz val="18"/>
        <rFont val="Times New Roman Cyr"/>
        <family val="1"/>
        <charset val="204"/>
      </rPr>
      <t>2018 г.</t>
    </r>
  </si>
  <si>
    <t>(на 100 тыс. население трудоспособного  возраста)</t>
  </si>
  <si>
    <r>
      <t xml:space="preserve">ЗА 8  месяцев  </t>
    </r>
    <r>
      <rPr>
        <b/>
        <u/>
        <sz val="12"/>
        <rFont val="Times New Roman Cyr"/>
        <charset val="204"/>
      </rPr>
      <t>2017г</t>
    </r>
  </si>
  <si>
    <t xml:space="preserve">  2018г.   к    2017г.    в   %</t>
  </si>
  <si>
    <r>
      <t xml:space="preserve">за </t>
    </r>
    <r>
      <rPr>
        <u/>
        <sz val="14"/>
        <rFont val="Times New Roman Cyr"/>
        <charset val="204"/>
      </rPr>
      <t>8 мес-в  2016г</t>
    </r>
    <r>
      <rPr>
        <u/>
        <sz val="13"/>
        <rFont val="Times New Roman Cyr"/>
        <charset val="204"/>
      </rPr>
      <t xml:space="preserve"> </t>
    </r>
    <r>
      <rPr>
        <sz val="13"/>
        <rFont val="Times New Roman Cyr"/>
        <charset val="204"/>
      </rPr>
      <t xml:space="preserve">                                                    </t>
    </r>
  </si>
  <si>
    <r>
      <t xml:space="preserve">8  месяцев  </t>
    </r>
    <r>
      <rPr>
        <u/>
        <sz val="12"/>
        <rFont val="Times New Roman Cyr"/>
        <charset val="204"/>
      </rPr>
      <t>2017г</t>
    </r>
  </si>
  <si>
    <r>
      <t xml:space="preserve">за </t>
    </r>
    <r>
      <rPr>
        <u/>
        <sz val="11"/>
        <rFont val="Times New Roman Cyr"/>
        <charset val="204"/>
      </rPr>
      <t>8 мес-в  2017г</t>
    </r>
    <r>
      <rPr>
        <u/>
        <sz val="11"/>
        <rFont val="Times New Roman Cyr"/>
        <family val="1"/>
        <charset val="204"/>
      </rPr>
      <t xml:space="preserve"> </t>
    </r>
    <r>
      <rPr>
        <sz val="11"/>
        <rFont val="Times New Roman Cyr"/>
        <family val="1"/>
        <charset val="204"/>
      </rPr>
      <t xml:space="preserve">     </t>
    </r>
  </si>
  <si>
    <r>
      <t xml:space="preserve">за </t>
    </r>
    <r>
      <rPr>
        <u/>
        <sz val="11"/>
        <rFont val="Times New Roman Cyr"/>
        <charset val="204"/>
      </rPr>
      <t>8 мес-в  2016г</t>
    </r>
    <r>
      <rPr>
        <u/>
        <sz val="11"/>
        <rFont val="Times New Roman Cyr"/>
        <family val="1"/>
        <charset val="204"/>
      </rPr>
      <t xml:space="preserve"> </t>
    </r>
    <r>
      <rPr>
        <sz val="11"/>
        <rFont val="Times New Roman Cyr"/>
        <family val="1"/>
        <charset val="204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</si>
</sst>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.0"/>
  </numFmts>
  <fonts count="10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family val="1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1"/>
      <name val="Times New Roman Cyr"/>
      <family val="1"/>
      <charset val="204"/>
    </font>
    <font>
      <sz val="9"/>
      <name val="Arial"/>
      <family val="2"/>
      <charset val="204"/>
    </font>
    <font>
      <b/>
      <u/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Times New Roman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b/>
      <sz val="13"/>
      <name val="Arial"/>
      <family val="2"/>
      <charset val="204"/>
    </font>
    <font>
      <b/>
      <u/>
      <sz val="13"/>
      <name val="Arial"/>
      <family val="2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b/>
      <u/>
      <sz val="14"/>
      <name val="Times New Roman Cyr"/>
      <charset val="204"/>
    </font>
    <font>
      <u/>
      <sz val="14"/>
      <name val="Times New Roman Cyr"/>
      <charset val="204"/>
    </font>
    <font>
      <sz val="12"/>
      <name val="Times New Roman Cyr"/>
      <charset val="204"/>
    </font>
    <font>
      <b/>
      <sz val="12"/>
      <name val="Arial Cyr"/>
      <charset val="204"/>
    </font>
    <font>
      <b/>
      <sz val="8"/>
      <name val="Arial Cyr"/>
      <family val="2"/>
      <charset val="204"/>
    </font>
    <font>
      <sz val="11"/>
      <name val="Arial Cyr"/>
      <charset val="204"/>
    </font>
    <font>
      <sz val="9"/>
      <name val="Arial Cyr"/>
      <charset val="204"/>
    </font>
    <font>
      <u/>
      <sz val="11"/>
      <name val="Times New Roman Cyr"/>
      <family val="1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sz val="18"/>
      <color rgb="FF000000"/>
      <name val="Arial Cyr"/>
      <charset val="204"/>
    </font>
    <font>
      <b/>
      <u/>
      <sz val="18"/>
      <color rgb="FF800000"/>
      <name val="Arial Cyr"/>
      <charset val="204"/>
    </font>
    <font>
      <b/>
      <sz val="18"/>
      <color rgb="FF000000"/>
      <name val="Arial Cyr1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sz val="11"/>
      <color rgb="FF000000"/>
      <name val="Arial Cyr1"/>
      <charset val="204"/>
    </font>
    <font>
      <b/>
      <u/>
      <sz val="10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 Cyr"/>
      <family val="1"/>
      <charset val="204"/>
    </font>
    <font>
      <b/>
      <sz val="13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1"/>
      <color rgb="FF000000"/>
      <name val="Times New Roman Cyr"/>
      <charset val="204"/>
    </font>
    <font>
      <b/>
      <sz val="12"/>
      <color rgb="FF000000"/>
      <name val="Times New Roman Cyr"/>
      <charset val="204"/>
    </font>
    <font>
      <sz val="11"/>
      <color rgb="FF000000"/>
      <name val="Arial Cyr"/>
      <charset val="204"/>
    </font>
    <font>
      <b/>
      <sz val="10"/>
      <color rgb="FF000000"/>
      <name val="Times New Roman Cyr"/>
      <charset val="204"/>
    </font>
    <font>
      <u/>
      <sz val="11"/>
      <color rgb="FF000000"/>
      <name val="Arial Cyr"/>
      <charset val="204"/>
    </font>
    <font>
      <b/>
      <i/>
      <u/>
      <sz val="16"/>
      <color rgb="FF000000"/>
      <name val="Arial Cyr"/>
      <charset val="204"/>
    </font>
    <font>
      <sz val="10"/>
      <color rgb="FF000000"/>
      <name val="Arial Cyr1"/>
      <charset val="204"/>
    </font>
    <font>
      <b/>
      <u/>
      <sz val="10"/>
      <color rgb="FF000000"/>
      <name val="Times New Roman Cyr"/>
      <charset val="204"/>
    </font>
    <font>
      <sz val="11"/>
      <name val="Arial Cyr1"/>
      <charset val="204"/>
    </font>
    <font>
      <b/>
      <u/>
      <sz val="11"/>
      <color rgb="FF000000"/>
      <name val="Arial Cyr1"/>
      <charset val="204"/>
    </font>
    <font>
      <u/>
      <sz val="10"/>
      <color rgb="FF000000"/>
      <name val="Arial Cyr1"/>
      <charset val="204"/>
    </font>
    <font>
      <u/>
      <sz val="10"/>
      <name val="Arial Cyr1"/>
      <charset val="204"/>
    </font>
    <font>
      <i/>
      <sz val="10"/>
      <color rgb="FF000000"/>
      <name val="Arial Cyr1"/>
      <charset val="204"/>
    </font>
    <font>
      <sz val="12"/>
      <name val="Arial Cyr"/>
      <family val="2"/>
      <charset val="204"/>
    </font>
    <font>
      <u/>
      <sz val="12"/>
      <name val="Times New Roman Cyr"/>
      <family val="1"/>
      <charset val="204"/>
    </font>
    <font>
      <sz val="9"/>
      <name val="Arial Cyr"/>
      <family val="2"/>
      <charset val="204"/>
    </font>
    <font>
      <sz val="11"/>
      <color rgb="FFFF0000"/>
      <name val="Times New Roman Cyr"/>
      <charset val="204"/>
    </font>
    <font>
      <sz val="9"/>
      <name val="Times New Roman Cyr"/>
      <charset val="204"/>
    </font>
    <font>
      <u/>
      <sz val="9"/>
      <name val="Times New Roman Cyr"/>
      <charset val="204"/>
    </font>
    <font>
      <sz val="9"/>
      <name val="Times New Roman Cyr"/>
      <family val="1"/>
      <charset val="204"/>
    </font>
    <font>
      <u/>
      <sz val="9"/>
      <name val="Times New Roman Cyr"/>
      <family val="1"/>
      <charset val="204"/>
    </font>
    <font>
      <b/>
      <u/>
      <sz val="10"/>
      <color rgb="FF000000"/>
      <name val="Arial Cyr"/>
      <charset val="204"/>
    </font>
    <font>
      <u/>
      <sz val="10"/>
      <color rgb="FF000000"/>
      <name val="Arial Cyr"/>
      <charset val="204"/>
    </font>
    <font>
      <u/>
      <sz val="12"/>
      <name val="Times New Roman Cyr"/>
      <charset val="204"/>
    </font>
    <font>
      <sz val="11"/>
      <color rgb="FF000000"/>
      <name val="Arial Cyr"/>
      <family val="2"/>
      <charset val="204"/>
    </font>
    <font>
      <b/>
      <sz val="10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u/>
      <sz val="13"/>
      <name val="Times New Roman Cyr"/>
      <family val="1"/>
      <charset val="204"/>
    </font>
    <font>
      <b/>
      <i/>
      <u/>
      <sz val="18"/>
      <name val="Times New Roman Cyr"/>
      <family val="1"/>
      <charset val="204"/>
    </font>
    <font>
      <sz val="13"/>
      <name val="Times New Roman Cyr"/>
      <charset val="204"/>
    </font>
    <font>
      <u/>
      <sz val="13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rgb="FFFFFFFF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5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2" fillId="0" borderId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5" borderId="0" applyNumberFormat="0" applyBorder="0" applyAlignment="0" applyProtection="0"/>
    <xf numFmtId="0" fontId="35" fillId="16" borderId="0" applyNumberFormat="0" applyBorder="0" applyAlignment="0" applyProtection="0"/>
    <xf numFmtId="0" fontId="35" fillId="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7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37" fillId="0" borderId="0"/>
    <xf numFmtId="0" fontId="1" fillId="0" borderId="0"/>
    <xf numFmtId="0" fontId="1" fillId="0" borderId="0"/>
    <xf numFmtId="0" fontId="39" fillId="0" borderId="0"/>
    <xf numFmtId="0" fontId="37" fillId="0" borderId="0"/>
    <xf numFmtId="9" fontId="2" fillId="0" borderId="0" applyFill="0" applyBorder="0" applyAlignment="0" applyProtection="0"/>
    <xf numFmtId="165" fontId="14" fillId="0" borderId="0" applyFill="0" applyBorder="0" applyAlignment="0" applyProtection="0"/>
    <xf numFmtId="164" fontId="38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37" fillId="0" borderId="0"/>
    <xf numFmtId="0" fontId="52" fillId="0" borderId="0" applyNumberFormat="0" applyBorder="0" applyProtection="0"/>
    <xf numFmtId="0" fontId="79" fillId="0" borderId="0" applyNumberFormat="0" applyBorder="0" applyProtection="0"/>
  </cellStyleXfs>
  <cellXfs count="463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1" fontId="12" fillId="0" borderId="1" xfId="3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0" fillId="7" borderId="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5" fillId="8" borderId="6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</xf>
    <xf numFmtId="1" fontId="8" fillId="9" borderId="1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165" fontId="4" fillId="4" borderId="13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</xf>
    <xf numFmtId="165" fontId="4" fillId="10" borderId="1" xfId="0" applyNumberFormat="1" applyFont="1" applyFill="1" applyBorder="1" applyAlignment="1" applyProtection="1">
      <alignment horizontal="center" vertical="center"/>
    </xf>
    <xf numFmtId="165" fontId="7" fillId="8" borderId="6" xfId="0" applyNumberFormat="1" applyFont="1" applyFill="1" applyBorder="1" applyAlignment="1" applyProtection="1">
      <alignment horizontal="center" vertical="center"/>
    </xf>
    <xf numFmtId="1" fontId="7" fillId="4" borderId="1" xfId="0" applyNumberFormat="1" applyFont="1" applyFill="1" applyBorder="1" applyAlignment="1" applyProtection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5" fontId="8" fillId="7" borderId="6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4" fillId="0" borderId="0" xfId="0" applyFont="1"/>
    <xf numFmtId="0" fontId="13" fillId="2" borderId="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3" borderId="17" xfId="4" applyFont="1" applyFill="1" applyBorder="1" applyAlignment="1" applyProtection="1">
      <alignment horizontal="center" vertical="center"/>
      <protection locked="0"/>
    </xf>
    <xf numFmtId="165" fontId="4" fillId="9" borderId="1" xfId="0" applyNumberFormat="1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0" fontId="15" fillId="0" borderId="17" xfId="4" applyFont="1" applyFill="1" applyBorder="1" applyAlignment="1" applyProtection="1">
      <alignment horizontal="center" vertical="center"/>
      <protection locked="0"/>
    </xf>
    <xf numFmtId="165" fontId="15" fillId="0" borderId="13" xfId="0" applyNumberFormat="1" applyFont="1" applyFill="1" applyBorder="1" applyAlignment="1" applyProtection="1">
      <alignment horizontal="center" vertical="center"/>
    </xf>
    <xf numFmtId="165" fontId="15" fillId="0" borderId="1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0" xfId="0" applyFont="1"/>
    <xf numFmtId="165" fontId="15" fillId="0" borderId="22" xfId="0" applyNumberFormat="1" applyFont="1" applyFill="1" applyBorder="1" applyAlignment="1" applyProtection="1">
      <alignment horizontal="center" vertical="center"/>
    </xf>
    <xf numFmtId="165" fontId="15" fillId="0" borderId="3" xfId="0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65" fontId="8" fillId="9" borderId="6" xfId="0" applyNumberFormat="1" applyFont="1" applyFill="1" applyBorder="1" applyAlignment="1">
      <alignment horizontal="center" vertical="center"/>
    </xf>
    <xf numFmtId="165" fontId="14" fillId="9" borderId="6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0" fontId="12" fillId="0" borderId="0" xfId="0" applyFont="1"/>
    <xf numFmtId="0" fontId="14" fillId="0" borderId="6" xfId="0" applyFont="1" applyBorder="1" applyAlignment="1">
      <alignment vertical="center"/>
    </xf>
    <xf numFmtId="0" fontId="14" fillId="0" borderId="6" xfId="0" applyFont="1" applyBorder="1" applyAlignment="1"/>
    <xf numFmtId="0" fontId="0" fillId="0" borderId="6" xfId="0" applyFont="1" applyBorder="1"/>
    <xf numFmtId="166" fontId="2" fillId="0" borderId="6" xfId="2" applyNumberForma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7" borderId="6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7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22" fillId="2" borderId="32" xfId="0" applyFont="1" applyFill="1" applyBorder="1" applyAlignment="1" applyProtection="1">
      <alignment horizontal="center" vertical="center" textRotation="90" wrapText="1"/>
    </xf>
    <xf numFmtId="0" fontId="22" fillId="2" borderId="33" xfId="0" applyFont="1" applyFill="1" applyBorder="1" applyAlignment="1" applyProtection="1">
      <alignment horizontal="center" vertical="center" textRotation="90" wrapText="1"/>
    </xf>
    <xf numFmtId="0" fontId="22" fillId="21" borderId="33" xfId="0" applyFont="1" applyFill="1" applyBorder="1" applyAlignment="1" applyProtection="1">
      <alignment horizontal="center" vertical="center" textRotation="90" wrapText="1"/>
    </xf>
    <xf numFmtId="0" fontId="22" fillId="21" borderId="34" xfId="0" applyFont="1" applyFill="1" applyBorder="1" applyAlignment="1" applyProtection="1">
      <alignment horizontal="center" vertical="center" textRotation="90" wrapText="1"/>
    </xf>
    <xf numFmtId="0" fontId="13" fillId="2" borderId="17" xfId="0" applyFont="1" applyFill="1" applyBorder="1" applyAlignment="1" applyProtection="1">
      <alignment horizontal="center" vertical="center" textRotation="90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2" fillId="2" borderId="3" xfId="0" applyFont="1" applyFill="1" applyBorder="1" applyAlignment="1" applyProtection="1">
      <alignment horizontal="left" vertical="center"/>
    </xf>
    <xf numFmtId="1" fontId="22" fillId="2" borderId="3" xfId="0" applyNumberFormat="1" applyFont="1" applyFill="1" applyBorder="1" applyAlignment="1">
      <alignment horizontal="center" vertical="center"/>
    </xf>
    <xf numFmtId="1" fontId="43" fillId="5" borderId="41" xfId="0" applyNumberFormat="1" applyFont="1" applyFill="1" applyBorder="1" applyAlignment="1" applyProtection="1">
      <alignment horizontal="center" vertical="center"/>
    </xf>
    <xf numFmtId="0" fontId="42" fillId="0" borderId="3" xfId="0" applyFont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center" vertical="center"/>
    </xf>
    <xf numFmtId="0" fontId="42" fillId="3" borderId="3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horizontal="center" vertical="center"/>
    </xf>
    <xf numFmtId="1" fontId="7" fillId="3" borderId="41" xfId="0" applyNumberFormat="1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vertical="center"/>
    </xf>
    <xf numFmtId="1" fontId="4" fillId="3" borderId="43" xfId="0" applyNumberFormat="1" applyFont="1" applyFill="1" applyBorder="1" applyAlignment="1" applyProtection="1">
      <alignment horizontal="center" vertical="center"/>
      <protection locked="0"/>
    </xf>
    <xf numFmtId="1" fontId="43" fillId="3" borderId="41" xfId="0" applyNumberFormat="1" applyFont="1" applyFill="1" applyBorder="1" applyAlignment="1" applyProtection="1">
      <alignment horizontal="center" vertical="center"/>
    </xf>
    <xf numFmtId="9" fontId="7" fillId="5" borderId="41" xfId="0" applyNumberFormat="1" applyFont="1" applyFill="1" applyBorder="1" applyAlignment="1" applyProtection="1">
      <alignment horizontal="center" vertical="center"/>
    </xf>
    <xf numFmtId="166" fontId="21" fillId="2" borderId="15" xfId="2" applyNumberFormat="1" applyFont="1" applyFill="1" applyBorder="1" applyAlignment="1" applyProtection="1">
      <alignment horizontal="center" vertical="center"/>
    </xf>
    <xf numFmtId="167" fontId="4" fillId="5" borderId="45" xfId="0" applyNumberFormat="1" applyFont="1" applyFill="1" applyBorder="1" applyAlignment="1" applyProtection="1">
      <alignment horizontal="center" vertical="center"/>
    </xf>
    <xf numFmtId="167" fontId="7" fillId="0" borderId="45" xfId="0" applyNumberFormat="1" applyFont="1" applyFill="1" applyBorder="1" applyAlignment="1" applyProtection="1">
      <alignment horizontal="center" vertical="center"/>
    </xf>
    <xf numFmtId="167" fontId="46" fillId="0" borderId="45" xfId="0" applyNumberFormat="1" applyFont="1" applyFill="1" applyBorder="1" applyAlignment="1" applyProtection="1">
      <alignment horizontal="center" vertical="center"/>
    </xf>
    <xf numFmtId="167" fontId="46" fillId="0" borderId="37" xfId="0" applyNumberFormat="1" applyFont="1" applyFill="1" applyBorder="1" applyAlignment="1" applyProtection="1">
      <alignment horizontal="center" vertical="center"/>
    </xf>
    <xf numFmtId="167" fontId="23" fillId="0" borderId="6" xfId="0" applyNumberFormat="1" applyFont="1" applyFill="1" applyBorder="1" applyAlignment="1" applyProtection="1">
      <alignment horizontal="center" vertical="center"/>
    </xf>
    <xf numFmtId="0" fontId="0" fillId="2" borderId="0" xfId="42" applyFont="1" applyFill="1" applyBorder="1" applyProtection="1"/>
    <xf numFmtId="0" fontId="0" fillId="0" borderId="0" xfId="42" applyFont="1"/>
    <xf numFmtId="0" fontId="47" fillId="0" borderId="0" xfId="0" applyFont="1"/>
    <xf numFmtId="0" fontId="13" fillId="2" borderId="32" xfId="0" applyFont="1" applyFill="1" applyBorder="1" applyAlignment="1" applyProtection="1">
      <alignment horizontal="center" vertical="center" textRotation="90" wrapText="1"/>
    </xf>
    <xf numFmtId="0" fontId="13" fillId="2" borderId="33" xfId="0" applyFont="1" applyFill="1" applyBorder="1" applyAlignment="1" applyProtection="1">
      <alignment horizontal="center" vertical="center" textRotation="90" wrapText="1"/>
    </xf>
    <xf numFmtId="0" fontId="13" fillId="21" borderId="33" xfId="0" applyFont="1" applyFill="1" applyBorder="1" applyAlignment="1" applyProtection="1">
      <alignment horizontal="center" vertical="center" textRotation="90" wrapText="1"/>
    </xf>
    <xf numFmtId="0" fontId="13" fillId="21" borderId="34" xfId="0" applyFont="1" applyFill="1" applyBorder="1" applyAlignment="1" applyProtection="1">
      <alignment horizontal="center" vertical="center" textRotation="90" wrapText="1"/>
    </xf>
    <xf numFmtId="0" fontId="13" fillId="2" borderId="6" xfId="0" applyFont="1" applyFill="1" applyBorder="1" applyAlignment="1" applyProtection="1">
      <alignment horizontal="center" vertical="center" textRotation="90" wrapText="1"/>
    </xf>
    <xf numFmtId="0" fontId="0" fillId="2" borderId="0" xfId="0" applyFill="1" applyBorder="1"/>
    <xf numFmtId="0" fontId="48" fillId="2" borderId="38" xfId="0" applyFont="1" applyFill="1" applyBorder="1" applyAlignment="1" applyProtection="1">
      <alignment horizontal="center" vertical="center" wrapText="1"/>
    </xf>
    <xf numFmtId="0" fontId="48" fillId="2" borderId="39" xfId="0" applyFont="1" applyFill="1" applyBorder="1" applyAlignment="1" applyProtection="1">
      <alignment horizontal="center" vertical="center" wrapText="1"/>
    </xf>
    <xf numFmtId="0" fontId="48" fillId="0" borderId="39" xfId="0" applyFont="1" applyFill="1" applyBorder="1" applyAlignment="1" applyProtection="1">
      <alignment horizontal="center" vertical="center" wrapText="1"/>
    </xf>
    <xf numFmtId="0" fontId="48" fillId="21" borderId="40" xfId="0" applyFont="1" applyFill="1" applyBorder="1" applyAlignment="1" applyProtection="1">
      <alignment horizontal="center" vertical="center" wrapText="1"/>
    </xf>
    <xf numFmtId="0" fontId="48" fillId="2" borderId="6" xfId="0" applyFont="1" applyFill="1" applyBorder="1" applyAlignment="1" applyProtection="1">
      <alignment horizontal="center" vertical="center" wrapText="1"/>
    </xf>
    <xf numFmtId="165" fontId="7" fillId="5" borderId="41" xfId="0" applyNumberFormat="1" applyFont="1" applyFill="1" applyBorder="1" applyAlignment="1" applyProtection="1">
      <alignment horizontal="center" vertical="center"/>
    </xf>
    <xf numFmtId="165" fontId="23" fillId="0" borderId="4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165" fontId="7" fillId="9" borderId="4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 applyProtection="1">
      <alignment horizontal="center" vertical="center"/>
    </xf>
    <xf numFmtId="167" fontId="15" fillId="0" borderId="6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/>
    <xf numFmtId="166" fontId="37" fillId="0" borderId="0" xfId="2" applyNumberFormat="1" applyFont="1" applyBorder="1" applyAlignment="1">
      <alignment horizontal="center" vertical="center"/>
    </xf>
    <xf numFmtId="166" fontId="37" fillId="0" borderId="0" xfId="2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52" fillId="0" borderId="0" xfId="43" applyFont="1" applyFill="1" applyAlignment="1"/>
    <xf numFmtId="0" fontId="63" fillId="22" borderId="58" xfId="43" applyFont="1" applyFill="1" applyBorder="1" applyAlignment="1">
      <alignment horizontal="center" vertical="center"/>
    </xf>
    <xf numFmtId="0" fontId="64" fillId="0" borderId="58" xfId="43" applyFont="1" applyFill="1" applyBorder="1" applyAlignment="1">
      <alignment horizontal="center" vertical="center" wrapText="1"/>
    </xf>
    <xf numFmtId="0" fontId="66" fillId="0" borderId="59" xfId="43" applyFont="1" applyFill="1" applyBorder="1" applyAlignment="1">
      <alignment vertical="center"/>
    </xf>
    <xf numFmtId="0" fontId="67" fillId="22" borderId="59" xfId="43" applyFont="1" applyFill="1" applyBorder="1" applyAlignment="1">
      <alignment horizontal="center" vertical="center"/>
    </xf>
    <xf numFmtId="165" fontId="68" fillId="23" borderId="59" xfId="43" applyNumberFormat="1" applyFont="1" applyFill="1" applyBorder="1" applyAlignment="1">
      <alignment horizontal="center" vertical="center"/>
    </xf>
    <xf numFmtId="1" fontId="67" fillId="0" borderId="59" xfId="43" applyNumberFormat="1" applyFont="1" applyFill="1" applyBorder="1" applyAlignment="1">
      <alignment horizontal="center" vertical="center"/>
    </xf>
    <xf numFmtId="0" fontId="66" fillId="0" borderId="58" xfId="43" applyFont="1" applyFill="1" applyBorder="1" applyAlignment="1">
      <alignment vertical="center"/>
    </xf>
    <xf numFmtId="0" fontId="69" fillId="23" borderId="58" xfId="43" applyFont="1" applyFill="1" applyBorder="1" applyAlignment="1">
      <alignment vertical="center"/>
    </xf>
    <xf numFmtId="0" fontId="70" fillId="24" borderId="58" xfId="42" applyFont="1" applyFill="1" applyBorder="1" applyAlignment="1">
      <alignment horizontal="center" vertical="center"/>
    </xf>
    <xf numFmtId="0" fontId="68" fillId="23" borderId="58" xfId="43" applyFont="1" applyFill="1" applyBorder="1" applyAlignment="1">
      <alignment horizontal="center" vertical="center"/>
    </xf>
    <xf numFmtId="0" fontId="68" fillId="25" borderId="58" xfId="43" applyFont="1" applyFill="1" applyBorder="1" applyAlignment="1">
      <alignment horizontal="center" vertical="center"/>
    </xf>
    <xf numFmtId="0" fontId="66" fillId="0" borderId="60" xfId="43" applyFont="1" applyFill="1" applyBorder="1" applyAlignment="1">
      <alignment vertical="center"/>
    </xf>
    <xf numFmtId="0" fontId="71" fillId="23" borderId="58" xfId="43" applyFont="1" applyFill="1" applyBorder="1" applyAlignment="1">
      <alignment horizontal="left" vertical="center" wrapText="1"/>
    </xf>
    <xf numFmtId="0" fontId="70" fillId="23" borderId="62" xfId="0" applyFont="1" applyFill="1" applyBorder="1" applyAlignment="1" applyProtection="1">
      <alignment horizontal="center" vertical="center"/>
      <protection locked="0"/>
    </xf>
    <xf numFmtId="0" fontId="59" fillId="23" borderId="59" xfId="43" applyFont="1" applyFill="1" applyBorder="1" applyAlignment="1">
      <alignment horizontal="center" vertical="center"/>
    </xf>
    <xf numFmtId="0" fontId="68" fillId="25" borderId="60" xfId="43" applyFont="1" applyFill="1" applyBorder="1" applyAlignment="1">
      <alignment horizontal="center" vertical="center"/>
    </xf>
    <xf numFmtId="9" fontId="74" fillId="0" borderId="58" xfId="0" applyNumberFormat="1" applyFont="1" applyFill="1" applyBorder="1" applyAlignment="1" applyProtection="1">
      <alignment horizontal="center" vertical="center"/>
    </xf>
    <xf numFmtId="0" fontId="52" fillId="0" borderId="58" xfId="43" applyFont="1" applyFill="1" applyBorder="1" applyAlignment="1"/>
    <xf numFmtId="0" fontId="63" fillId="0" borderId="58" xfId="43" applyFont="1" applyFill="1" applyBorder="1" applyAlignment="1"/>
    <xf numFmtId="0" fontId="63" fillId="22" borderId="6" xfId="43" applyFont="1" applyFill="1" applyBorder="1" applyAlignment="1">
      <alignment horizontal="center" vertical="center"/>
    </xf>
    <xf numFmtId="0" fontId="64" fillId="0" borderId="6" xfId="43" applyFont="1" applyFill="1" applyBorder="1" applyAlignment="1">
      <alignment horizontal="center" vertical="center" wrapText="1"/>
    </xf>
    <xf numFmtId="1" fontId="81" fillId="22" borderId="59" xfId="43" applyNumberFormat="1" applyFont="1" applyFill="1" applyBorder="1" applyAlignment="1">
      <alignment horizontal="center" vertical="center"/>
    </xf>
    <xf numFmtId="1" fontId="67" fillId="22" borderId="59" xfId="43" applyNumberFormat="1" applyFont="1" applyFill="1" applyBorder="1" applyAlignment="1">
      <alignment horizontal="center" vertical="center"/>
    </xf>
    <xf numFmtId="0" fontId="65" fillId="23" borderId="58" xfId="43" applyFont="1" applyFill="1" applyBorder="1" applyAlignment="1">
      <alignment horizontal="center" vertical="center" wrapText="1"/>
    </xf>
    <xf numFmtId="0" fontId="59" fillId="26" borderId="59" xfId="43" applyFont="1" applyFill="1" applyBorder="1" applyAlignment="1">
      <alignment horizontal="center" vertical="center"/>
    </xf>
    <xf numFmtId="0" fontId="82" fillId="26" borderId="59" xfId="43" applyFont="1" applyFill="1" applyBorder="1" applyAlignment="1">
      <alignment horizontal="center" vertical="center"/>
    </xf>
    <xf numFmtId="166" fontId="0" fillId="0" borderId="58" xfId="0" applyNumberFormat="1" applyFill="1" applyBorder="1" applyAlignment="1">
      <alignment horizontal="center" vertical="center"/>
    </xf>
    <xf numFmtId="166" fontId="0" fillId="0" borderId="58" xfId="0" applyNumberFormat="1" applyFill="1" applyBorder="1"/>
    <xf numFmtId="166" fontId="52" fillId="0" borderId="6" xfId="43" applyNumberFormat="1" applyFont="1" applyFill="1" applyBorder="1" applyAlignment="1"/>
    <xf numFmtId="0" fontId="79" fillId="0" borderId="59" xfId="43" applyFont="1" applyFill="1" applyBorder="1" applyAlignment="1">
      <alignment horizontal="center" vertical="center"/>
    </xf>
    <xf numFmtId="165" fontId="52" fillId="0" borderId="59" xfId="43" applyNumberFormat="1" applyFont="1" applyFill="1" applyBorder="1" applyAlignment="1">
      <alignment horizontal="center" vertical="center"/>
    </xf>
    <xf numFmtId="0" fontId="83" fillId="0" borderId="59" xfId="43" applyFont="1" applyFill="1" applyBorder="1" applyAlignment="1">
      <alignment horizontal="center" vertical="center"/>
    </xf>
    <xf numFmtId="0" fontId="84" fillId="0" borderId="6" xfId="0" applyFont="1" applyFill="1" applyBorder="1" applyAlignment="1">
      <alignment horizontal="center" vertical="center"/>
    </xf>
    <xf numFmtId="1" fontId="63" fillId="0" borderId="58" xfId="43" applyNumberFormat="1" applyFont="1" applyFill="1" applyBorder="1" applyAlignment="1">
      <alignment horizontal="center" vertical="center"/>
    </xf>
    <xf numFmtId="166" fontId="63" fillId="0" borderId="58" xfId="2" applyNumberFormat="1" applyFont="1" applyFill="1" applyBorder="1" applyAlignment="1">
      <alignment horizontal="center" vertical="center"/>
    </xf>
    <xf numFmtId="0" fontId="79" fillId="0" borderId="6" xfId="0" applyFont="1" applyFill="1" applyBorder="1" applyAlignment="1">
      <alignment horizontal="center" vertical="center"/>
    </xf>
    <xf numFmtId="165" fontId="52" fillId="0" borderId="61" xfId="43" applyNumberFormat="1" applyFont="1" applyFill="1" applyBorder="1" applyAlignment="1">
      <alignment horizontal="center" vertical="center"/>
    </xf>
    <xf numFmtId="0" fontId="79" fillId="0" borderId="58" xfId="43" applyFont="1" applyFill="1" applyBorder="1" applyAlignment="1">
      <alignment horizontal="center" vertical="center"/>
    </xf>
    <xf numFmtId="165" fontId="52" fillId="0" borderId="58" xfId="43" applyNumberFormat="1" applyFont="1" applyFill="1" applyBorder="1" applyAlignment="1">
      <alignment horizontal="center" vertical="center"/>
    </xf>
    <xf numFmtId="0" fontId="52" fillId="0" borderId="58" xfId="43" applyFont="1" applyFill="1" applyBorder="1" applyAlignment="1">
      <alignment horizontal="center" vertical="center"/>
    </xf>
    <xf numFmtId="0" fontId="85" fillId="0" borderId="58" xfId="43" applyFont="1" applyFill="1" applyBorder="1" applyAlignment="1">
      <alignment horizontal="center" vertical="center"/>
    </xf>
    <xf numFmtId="165" fontId="52" fillId="0" borderId="67" xfId="43" applyNumberFormat="1" applyFont="1" applyFill="1" applyBorder="1" applyAlignment="1">
      <alignment horizontal="center" vertical="center"/>
    </xf>
    <xf numFmtId="166" fontId="50" fillId="2" borderId="49" xfId="2" applyNumberFormat="1" applyFont="1" applyFill="1" applyBorder="1" applyAlignment="1" applyProtection="1">
      <alignment horizontal="center" vertical="center"/>
    </xf>
    <xf numFmtId="0" fontId="51" fillId="0" borderId="41" xfId="0" applyFont="1" applyFill="1" applyBorder="1" applyAlignment="1" applyProtection="1">
      <alignment horizontal="center" vertical="center"/>
    </xf>
    <xf numFmtId="1" fontId="51" fillId="0" borderId="15" xfId="0" applyNumberFormat="1" applyFont="1" applyFill="1" applyBorder="1" applyAlignment="1" applyProtection="1">
      <alignment horizontal="center" vertical="center"/>
    </xf>
    <xf numFmtId="0" fontId="51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51" fillId="0" borderId="3" xfId="0" applyFont="1" applyFill="1" applyBorder="1" applyAlignment="1" applyProtection="1">
      <alignment horizontal="center" vertical="center"/>
    </xf>
    <xf numFmtId="0" fontId="87" fillId="0" borderId="6" xfId="0" applyFont="1" applyFill="1" applyBorder="1" applyAlignment="1" applyProtection="1">
      <alignment horizontal="center" vertical="center"/>
    </xf>
    <xf numFmtId="166" fontId="50" fillId="2" borderId="49" xfId="2" applyNumberFormat="1" applyFont="1" applyFill="1" applyBorder="1" applyAlignment="1" applyProtection="1">
      <alignment horizontal="center" vertical="center" wrapText="1"/>
    </xf>
    <xf numFmtId="9" fontId="50" fillId="2" borderId="49" xfId="2" applyFont="1" applyFill="1" applyBorder="1" applyAlignment="1" applyProtection="1">
      <alignment horizontal="center" vertical="center"/>
    </xf>
    <xf numFmtId="0" fontId="50" fillId="0" borderId="0" xfId="0" applyFont="1"/>
    <xf numFmtId="0" fontId="49" fillId="2" borderId="38" xfId="0" applyFont="1" applyFill="1" applyBorder="1" applyAlignment="1" applyProtection="1">
      <alignment horizontal="center" vertical="center" wrapText="1"/>
    </xf>
    <xf numFmtId="0" fontId="49" fillId="2" borderId="39" xfId="0" applyFont="1" applyFill="1" applyBorder="1" applyAlignment="1" applyProtection="1">
      <alignment horizontal="center" vertical="center" wrapText="1"/>
    </xf>
    <xf numFmtId="0" fontId="49" fillId="21" borderId="39" xfId="0" applyFont="1" applyFill="1" applyBorder="1" applyAlignment="1" applyProtection="1">
      <alignment horizontal="center" vertical="center" wrapText="1"/>
    </xf>
    <xf numFmtId="0" fontId="49" fillId="21" borderId="40" xfId="0" applyFont="1" applyFill="1" applyBorder="1" applyAlignment="1" applyProtection="1">
      <alignment horizontal="center" vertical="center" wrapText="1"/>
    </xf>
    <xf numFmtId="0" fontId="38" fillId="2" borderId="6" xfId="0" applyFont="1" applyFill="1" applyBorder="1" applyAlignment="1" applyProtection="1">
      <alignment horizontal="center" vertical="center" wrapText="1"/>
    </xf>
    <xf numFmtId="1" fontId="89" fillId="5" borderId="41" xfId="0" applyNumberFormat="1" applyFont="1" applyFill="1" applyBorder="1" applyAlignment="1" applyProtection="1">
      <alignment horizontal="center" vertical="center"/>
    </xf>
    <xf numFmtId="1" fontId="23" fillId="0" borderId="41" xfId="0" applyNumberFormat="1" applyFont="1" applyFill="1" applyBorder="1" applyAlignment="1" applyProtection="1">
      <alignment horizontal="center" vertical="center"/>
    </xf>
    <xf numFmtId="1" fontId="20" fillId="5" borderId="41" xfId="0" applyNumberFormat="1" applyFont="1" applyFill="1" applyBorder="1" applyAlignment="1" applyProtection="1">
      <alignment horizontal="center" vertical="center"/>
    </xf>
    <xf numFmtId="1" fontId="23" fillId="0" borderId="42" xfId="0" applyNumberFormat="1" applyFont="1" applyFill="1" applyBorder="1" applyAlignment="1" applyProtection="1">
      <alignment horizontal="center" vertical="center"/>
    </xf>
    <xf numFmtId="166" fontId="38" fillId="2" borderId="8" xfId="2" applyNumberFormat="1" applyFont="1" applyFill="1" applyBorder="1" applyAlignment="1" applyProtection="1">
      <alignment horizontal="center" vertical="center"/>
    </xf>
    <xf numFmtId="167" fontId="90" fillId="0" borderId="6" xfId="0" applyNumberFormat="1" applyFont="1" applyFill="1" applyBorder="1" applyAlignment="1" applyProtection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16" fillId="0" borderId="0" xfId="0" applyFont="1"/>
    <xf numFmtId="167" fontId="92" fillId="0" borderId="6" xfId="0" applyNumberFormat="1" applyFont="1" applyFill="1" applyBorder="1" applyAlignment="1" applyProtection="1">
      <alignment horizontal="center" vertical="center"/>
    </xf>
    <xf numFmtId="0" fontId="88" fillId="0" borderId="0" xfId="0" applyFont="1" applyBorder="1"/>
    <xf numFmtId="9" fontId="76" fillId="0" borderId="58" xfId="0" applyNumberFormat="1" applyFont="1" applyFill="1" applyBorder="1" applyAlignment="1" applyProtection="1">
      <alignment horizontal="center" vertical="center"/>
    </xf>
    <xf numFmtId="166" fontId="94" fillId="0" borderId="58" xfId="0" applyNumberFormat="1" applyFont="1" applyFill="1" applyBorder="1" applyAlignment="1">
      <alignment horizontal="center" vertical="center"/>
    </xf>
    <xf numFmtId="165" fontId="63" fillId="0" borderId="58" xfId="0" applyNumberFormat="1" applyFont="1" applyFill="1" applyBorder="1"/>
    <xf numFmtId="166" fontId="63" fillId="0" borderId="58" xfId="0" applyNumberFormat="1" applyFont="1" applyFill="1" applyBorder="1" applyAlignment="1">
      <alignment horizontal="center" vertical="center"/>
    </xf>
    <xf numFmtId="0" fontId="0" fillId="0" borderId="0" xfId="0" applyFont="1"/>
    <xf numFmtId="0" fontId="52" fillId="0" borderId="60" xfId="43" applyFont="1" applyFill="1" applyBorder="1" applyAlignment="1">
      <alignment horizontal="center" vertical="center"/>
    </xf>
    <xf numFmtId="0" fontId="63" fillId="0" borderId="58" xfId="43" applyFont="1" applyFill="1" applyBorder="1" applyAlignment="1">
      <alignment horizontal="center" vertical="center"/>
    </xf>
    <xf numFmtId="0" fontId="2" fillId="0" borderId="0" xfId="0" applyFont="1"/>
    <xf numFmtId="165" fontId="52" fillId="0" borderId="66" xfId="43" applyNumberFormat="1" applyFont="1" applyFill="1" applyBorder="1" applyAlignment="1">
      <alignment horizontal="center" vertical="center"/>
    </xf>
    <xf numFmtId="166" fontId="16" fillId="0" borderId="1" xfId="2" applyNumberFormat="1" applyFont="1" applyFill="1" applyBorder="1" applyAlignment="1">
      <alignment horizontal="center" vertical="center" wrapText="1"/>
    </xf>
    <xf numFmtId="1" fontId="14" fillId="0" borderId="1" xfId="3" applyNumberFormat="1" applyFont="1" applyFill="1" applyBorder="1" applyAlignment="1">
      <alignment horizontal="center" vertical="center"/>
    </xf>
    <xf numFmtId="0" fontId="25" fillId="0" borderId="17" xfId="4" applyFont="1" applyFill="1" applyBorder="1" applyAlignment="1" applyProtection="1">
      <alignment horizontal="center" vertical="center"/>
      <protection locked="0"/>
    </xf>
    <xf numFmtId="165" fontId="25" fillId="0" borderId="13" xfId="0" applyNumberFormat="1" applyFont="1" applyFill="1" applyBorder="1" applyAlignment="1" applyProtection="1">
      <alignment horizontal="center" vertical="center"/>
    </xf>
    <xf numFmtId="165" fontId="25" fillId="0" borderId="1" xfId="0" applyNumberFormat="1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0" fillId="0" borderId="0" xfId="0" applyFont="1" applyFill="1"/>
    <xf numFmtId="0" fontId="97" fillId="0" borderId="58" xfId="0" applyFont="1" applyBorder="1" applyAlignment="1">
      <alignment horizontal="center" vertical="center"/>
    </xf>
    <xf numFmtId="165" fontId="75" fillId="23" borderId="59" xfId="43" applyNumberFormat="1" applyFont="1" applyFill="1" applyBorder="1" applyAlignment="1">
      <alignment horizontal="center" vertical="center"/>
    </xf>
    <xf numFmtId="0" fontId="97" fillId="22" borderId="61" xfId="36" applyFont="1" applyFill="1" applyBorder="1" applyAlignment="1">
      <alignment horizontal="center" vertical="center"/>
    </xf>
    <xf numFmtId="165" fontId="90" fillId="0" borderId="41" xfId="0" applyNumberFormat="1" applyFont="1" applyFill="1" applyBorder="1" applyAlignment="1" applyProtection="1">
      <alignment horizontal="center" vertical="center"/>
    </xf>
    <xf numFmtId="1" fontId="90" fillId="2" borderId="3" xfId="0" applyNumberFormat="1" applyFont="1" applyFill="1" applyBorder="1" applyAlignment="1">
      <alignment horizontal="center" vertical="center"/>
    </xf>
    <xf numFmtId="0" fontId="90" fillId="3" borderId="13" xfId="0" applyFont="1" applyFill="1" applyBorder="1" applyAlignment="1" applyProtection="1">
      <alignment horizontal="center" vertical="center"/>
    </xf>
    <xf numFmtId="1" fontId="90" fillId="3" borderId="43" xfId="0" applyNumberFormat="1" applyFont="1" applyFill="1" applyBorder="1" applyAlignment="1" applyProtection="1">
      <alignment horizontal="center" vertical="center"/>
      <protection locked="0"/>
    </xf>
    <xf numFmtId="166" fontId="38" fillId="2" borderId="49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3" fillId="2" borderId="34" xfId="0" applyFont="1" applyFill="1" applyBorder="1" applyAlignment="1" applyProtection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4" fillId="5" borderId="41" xfId="0" applyFont="1" applyFill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4" fillId="2" borderId="71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68" fillId="23" borderId="6" xfId="43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left" vertical="center"/>
    </xf>
    <xf numFmtId="0" fontId="37" fillId="2" borderId="6" xfId="0" applyFont="1" applyFill="1" applyBorder="1" applyAlignment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9" fontId="4" fillId="0" borderId="17" xfId="0" applyNumberFormat="1" applyFont="1" applyFill="1" applyBorder="1" applyAlignment="1" applyProtection="1">
      <alignment horizontal="center" vertical="center"/>
    </xf>
    <xf numFmtId="166" fontId="4" fillId="2" borderId="17" xfId="0" applyNumberFormat="1" applyFont="1" applyFill="1" applyBorder="1" applyAlignment="1" applyProtection="1">
      <alignment horizontal="center" vertical="center"/>
    </xf>
    <xf numFmtId="166" fontId="4" fillId="5" borderId="17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 applyProtection="1">
      <alignment horizontal="center" vertical="center"/>
    </xf>
    <xf numFmtId="166" fontId="4" fillId="2" borderId="18" xfId="0" applyNumberFormat="1" applyFont="1" applyFill="1" applyBorder="1" applyAlignment="1" applyProtection="1">
      <alignment horizontal="center" vertical="center"/>
    </xf>
    <xf numFmtId="166" fontId="4" fillId="2" borderId="6" xfId="0" applyNumberFormat="1" applyFont="1" applyFill="1" applyBorder="1" applyAlignment="1" applyProtection="1">
      <alignment horizontal="center" vertical="center"/>
    </xf>
    <xf numFmtId="165" fontId="4" fillId="3" borderId="17" xfId="0" applyNumberFormat="1" applyFont="1" applyFill="1" applyBorder="1" applyAlignment="1" applyProtection="1">
      <alignment horizontal="center" vertical="center"/>
    </xf>
    <xf numFmtId="165" fontId="4" fillId="3" borderId="18" xfId="0" applyNumberFormat="1" applyFont="1" applyFill="1" applyBorder="1" applyAlignment="1" applyProtection="1">
      <alignment horizontal="center" vertical="center"/>
    </xf>
    <xf numFmtId="165" fontId="4" fillId="3" borderId="6" xfId="0" applyNumberFormat="1" applyFont="1" applyFill="1" applyBorder="1" applyAlignment="1" applyProtection="1">
      <alignment horizontal="center" vertical="center"/>
    </xf>
    <xf numFmtId="165" fontId="46" fillId="0" borderId="6" xfId="0" applyNumberFormat="1" applyFont="1" applyFill="1" applyBorder="1" applyAlignment="1" applyProtection="1">
      <alignment horizontal="center" vertical="center"/>
    </xf>
    <xf numFmtId="165" fontId="46" fillId="0" borderId="14" xfId="0" applyNumberFormat="1" applyFont="1" applyFill="1" applyBorder="1" applyAlignment="1" applyProtection="1">
      <alignment horizontal="center" vertical="center"/>
    </xf>
    <xf numFmtId="0" fontId="86" fillId="2" borderId="0" xfId="0" applyFont="1" applyFill="1" applyBorder="1" applyAlignment="1" applyProtection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Protection="1"/>
    <xf numFmtId="0" fontId="88" fillId="2" borderId="0" xfId="0" applyFont="1" applyFill="1" applyBorder="1" applyAlignment="1" applyProtection="1">
      <alignment horizontal="left" vertical="center" wrapText="1"/>
    </xf>
    <xf numFmtId="0" fontId="41" fillId="2" borderId="0" xfId="0" applyFont="1" applyFill="1" applyAlignment="1" applyProtection="1">
      <alignment horizontal="center"/>
    </xf>
    <xf numFmtId="0" fontId="4" fillId="5" borderId="53" xfId="0" applyFont="1" applyFill="1" applyBorder="1" applyAlignment="1" applyProtection="1">
      <alignment horizontal="center" vertical="center" textRotation="90"/>
    </xf>
    <xf numFmtId="0" fontId="13" fillId="3" borderId="6" xfId="0" applyFont="1" applyFill="1" applyBorder="1" applyAlignment="1" applyProtection="1">
      <alignment horizontal="center" vertical="center" textRotation="90" wrapText="1"/>
    </xf>
    <xf numFmtId="0" fontId="4" fillId="5" borderId="45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3" borderId="39" xfId="0" applyFont="1" applyFill="1" applyBorder="1" applyAlignment="1" applyProtection="1">
      <alignment horizontal="center" vertical="center" wrapText="1"/>
    </xf>
    <xf numFmtId="0" fontId="13" fillId="2" borderId="40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49" fillId="0" borderId="6" xfId="0" applyFont="1" applyBorder="1" applyAlignment="1">
      <alignment horizontal="center" vertical="center"/>
    </xf>
    <xf numFmtId="165" fontId="4" fillId="5" borderId="16" xfId="0" applyNumberFormat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vertical="center"/>
    </xf>
    <xf numFmtId="0" fontId="4" fillId="10" borderId="6" xfId="42" applyFont="1" applyFill="1" applyBorder="1" applyAlignment="1" applyProtection="1">
      <alignment horizontal="center" vertical="center"/>
    </xf>
    <xf numFmtId="0" fontId="49" fillId="2" borderId="75" xfId="36" applyFont="1" applyFill="1" applyBorder="1" applyAlignment="1">
      <alignment horizontal="center" vertical="center"/>
    </xf>
    <xf numFmtId="0" fontId="4" fillId="10" borderId="8" xfId="0" applyFont="1" applyFill="1" applyBorder="1" applyAlignment="1" applyProtection="1">
      <alignment horizontal="center" vertical="center"/>
      <protection locked="0"/>
    </xf>
    <xf numFmtId="166" fontId="13" fillId="0" borderId="1" xfId="2" applyNumberFormat="1" applyFont="1" applyBorder="1" applyAlignment="1">
      <alignment horizontal="center" vertical="center"/>
    </xf>
    <xf numFmtId="165" fontId="46" fillId="0" borderId="17" xfId="0" applyNumberFormat="1" applyFont="1" applyFill="1" applyBorder="1" applyAlignment="1" applyProtection="1">
      <alignment horizontal="center" vertical="center"/>
    </xf>
    <xf numFmtId="165" fontId="46" fillId="0" borderId="16" xfId="0" applyNumberFormat="1" applyFont="1" applyFill="1" applyBorder="1" applyAlignment="1" applyProtection="1">
      <alignment horizontal="center" vertical="center"/>
    </xf>
    <xf numFmtId="165" fontId="46" fillId="0" borderId="78" xfId="0" applyNumberFormat="1" applyFont="1" applyFill="1" applyBorder="1" applyAlignment="1" applyProtection="1">
      <alignment horizontal="center" vertical="center"/>
    </xf>
    <xf numFmtId="165" fontId="25" fillId="0" borderId="16" xfId="0" applyNumberFormat="1" applyFont="1" applyFill="1" applyBorder="1" applyAlignment="1" applyProtection="1">
      <alignment horizontal="center" vertical="center"/>
    </xf>
    <xf numFmtId="165" fontId="15" fillId="0" borderId="14" xfId="0" applyNumberFormat="1" applyFont="1" applyFill="1" applyBorder="1" applyAlignment="1" applyProtection="1">
      <alignment horizontal="center" vertical="center"/>
    </xf>
    <xf numFmtId="166" fontId="37" fillId="0" borderId="75" xfId="2" applyNumberFormat="1" applyFont="1" applyFill="1" applyBorder="1" applyAlignment="1">
      <alignment horizontal="center" vertical="center"/>
    </xf>
    <xf numFmtId="166" fontId="37" fillId="0" borderId="74" xfId="2" applyNumberFormat="1" applyFont="1" applyFill="1" applyBorder="1" applyAlignment="1">
      <alignment horizontal="center" vertical="center"/>
    </xf>
    <xf numFmtId="166" fontId="37" fillId="0" borderId="6" xfId="2" applyNumberFormat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 applyProtection="1">
      <alignment horizontal="center" vertical="center"/>
    </xf>
    <xf numFmtId="165" fontId="15" fillId="0" borderId="18" xfId="0" applyNumberFormat="1" applyFont="1" applyFill="1" applyBorder="1" applyAlignment="1" applyProtection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31" fillId="9" borderId="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right" vertical="center" wrapText="1"/>
    </xf>
    <xf numFmtId="0" fontId="31" fillId="0" borderId="27" xfId="0" applyFont="1" applyFill="1" applyBorder="1" applyAlignment="1">
      <alignment horizontal="right" vertical="center" wrapText="1"/>
    </xf>
    <xf numFmtId="0" fontId="31" fillId="0" borderId="28" xfId="0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6" xfId="0" applyFont="1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right" vertical="center" wrapText="1"/>
    </xf>
    <xf numFmtId="0" fontId="15" fillId="0" borderId="20" xfId="0" applyFont="1" applyFill="1" applyBorder="1" applyAlignment="1" applyProtection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15" fillId="0" borderId="13" xfId="0" applyFont="1" applyFill="1" applyBorder="1" applyAlignment="1" applyProtection="1">
      <alignment horizontal="right" vertical="center" wrapText="1"/>
    </xf>
    <xf numFmtId="0" fontId="15" fillId="0" borderId="22" xfId="0" applyFont="1" applyFill="1" applyBorder="1" applyAlignment="1" applyProtection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textRotation="90" wrapText="1"/>
    </xf>
    <xf numFmtId="164" fontId="10" fillId="6" borderId="8" xfId="1" applyFont="1" applyFill="1" applyBorder="1" applyAlignment="1">
      <alignment horizontal="center" vertical="center" textRotation="90" wrapText="1"/>
    </xf>
    <xf numFmtId="164" fontId="10" fillId="7" borderId="10" xfId="1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vertical="center"/>
    </xf>
    <xf numFmtId="0" fontId="7" fillId="5" borderId="1" xfId="0" applyFont="1" applyFill="1" applyBorder="1" applyAlignment="1" applyProtection="1">
      <alignment horizontal="center" vertical="center" textRotation="90" wrapTex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textRotation="90" wrapText="1"/>
    </xf>
    <xf numFmtId="0" fontId="23" fillId="0" borderId="6" xfId="0" applyFont="1" applyFill="1" applyBorder="1" applyAlignment="1" applyProtection="1">
      <alignment horizontal="righ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7" fillId="5" borderId="44" xfId="0" applyFont="1" applyFill="1" applyBorder="1" applyAlignment="1" applyProtection="1">
      <alignment vertical="center" wrapText="1"/>
    </xf>
    <xf numFmtId="0" fontId="7" fillId="0" borderId="46" xfId="0" applyFont="1" applyFill="1" applyBorder="1" applyAlignment="1" applyProtection="1">
      <alignment horizontal="right" vertical="center" wrapText="1"/>
    </xf>
    <xf numFmtId="0" fontId="7" fillId="0" borderId="27" xfId="0" applyFont="1" applyFill="1" applyBorder="1" applyAlignment="1" applyProtection="1">
      <alignment horizontal="right" vertical="center" wrapText="1"/>
    </xf>
    <xf numFmtId="0" fontId="7" fillId="0" borderId="47" xfId="0" applyFont="1" applyFill="1" applyBorder="1" applyAlignment="1" applyProtection="1">
      <alignment horizontal="right" vertical="center" wrapText="1"/>
    </xf>
    <xf numFmtId="0" fontId="50" fillId="2" borderId="48" xfId="0" applyFont="1" applyFill="1" applyBorder="1" applyAlignment="1" applyProtection="1">
      <alignment horizontal="right" vertical="center"/>
    </xf>
    <xf numFmtId="0" fontId="50" fillId="2" borderId="20" xfId="0" applyFont="1" applyFill="1" applyBorder="1" applyAlignment="1" applyProtection="1">
      <alignment horizontal="right" vertical="center"/>
    </xf>
    <xf numFmtId="0" fontId="50" fillId="2" borderId="21" xfId="0" applyFont="1" applyFill="1" applyBorder="1" applyAlignment="1" applyProtection="1">
      <alignment horizontal="right" vertical="center"/>
    </xf>
    <xf numFmtId="0" fontId="23" fillId="0" borderId="50" xfId="0" applyFont="1" applyFill="1" applyBorder="1" applyAlignment="1" applyProtection="1">
      <alignment horizontal="right" vertical="center" wrapText="1"/>
    </xf>
    <xf numFmtId="0" fontId="23" fillId="0" borderId="51" xfId="0" applyFont="1" applyFill="1" applyBorder="1" applyAlignment="1" applyProtection="1">
      <alignment horizontal="right" vertical="center" wrapText="1"/>
    </xf>
    <xf numFmtId="0" fontId="23" fillId="0" borderId="52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2" borderId="6" xfId="41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4" fillId="3" borderId="68" xfId="0" applyFont="1" applyFill="1" applyBorder="1" applyAlignment="1" applyProtection="1">
      <alignment horizontal="center" vertical="center" wrapText="1"/>
    </xf>
    <xf numFmtId="0" fontId="98" fillId="2" borderId="54" xfId="0" applyFont="1" applyFill="1" applyBorder="1" applyAlignment="1" applyProtection="1">
      <alignment horizontal="center" vertical="center"/>
    </xf>
    <xf numFmtId="0" fontId="98" fillId="2" borderId="55" xfId="0" applyFont="1" applyFill="1" applyBorder="1" applyAlignment="1" applyProtection="1">
      <alignment horizontal="center" vertical="center"/>
    </xf>
    <xf numFmtId="0" fontId="98" fillId="2" borderId="56" xfId="0" applyFont="1" applyFill="1" applyBorder="1" applyAlignment="1" applyProtection="1">
      <alignment horizontal="center" vertical="center"/>
    </xf>
    <xf numFmtId="0" fontId="90" fillId="0" borderId="6" xfId="0" applyFont="1" applyFill="1" applyBorder="1" applyAlignment="1" applyProtection="1">
      <alignment horizontal="right" vertical="center" wrapText="1"/>
    </xf>
    <xf numFmtId="0" fontId="92" fillId="0" borderId="6" xfId="0" applyFont="1" applyFill="1" applyBorder="1" applyAlignment="1" applyProtection="1">
      <alignment horizontal="right" vertical="center" wrapText="1"/>
    </xf>
    <xf numFmtId="0" fontId="46" fillId="0" borderId="6" xfId="0" applyFont="1" applyFill="1" applyBorder="1" applyAlignment="1" applyProtection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4" fillId="2" borderId="68" xfId="0" applyFont="1" applyFill="1" applyBorder="1" applyAlignment="1" applyProtection="1">
      <alignment horizontal="center" vertical="center" wrapText="1"/>
    </xf>
    <xf numFmtId="0" fontId="4" fillId="2" borderId="72" xfId="0" applyFont="1" applyFill="1" applyBorder="1" applyAlignment="1" applyProtection="1">
      <alignment horizontal="center" vertical="center" wrapText="1"/>
    </xf>
    <xf numFmtId="0" fontId="101" fillId="3" borderId="18" xfId="0" applyFont="1" applyFill="1" applyBorder="1" applyAlignment="1" applyProtection="1">
      <alignment horizontal="left" vertical="center" wrapText="1"/>
    </xf>
    <xf numFmtId="0" fontId="101" fillId="3" borderId="73" xfId="0" applyFont="1" applyFill="1" applyBorder="1" applyAlignment="1" applyProtection="1">
      <alignment horizontal="left" vertical="center" wrapText="1"/>
    </xf>
    <xf numFmtId="0" fontId="101" fillId="3" borderId="5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right" vertical="center" wrapText="1"/>
    </xf>
    <xf numFmtId="0" fontId="25" fillId="0" borderId="74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0" fontId="25" fillId="0" borderId="7" xfId="0" applyFont="1" applyFill="1" applyBorder="1" applyAlignment="1" applyProtection="1">
      <alignment horizontal="right" vertical="center"/>
    </xf>
    <xf numFmtId="0" fontId="15" fillId="0" borderId="18" xfId="0" applyFont="1" applyFill="1" applyBorder="1" applyAlignment="1" applyProtection="1">
      <alignment horizontal="right" vertical="center" wrapText="1"/>
    </xf>
    <xf numFmtId="0" fontId="15" fillId="0" borderId="73" xfId="0" applyFont="1" applyFill="1" applyBorder="1" applyAlignment="1" applyProtection="1">
      <alignment horizontal="right" vertical="center" wrapText="1"/>
    </xf>
    <xf numFmtId="0" fontId="15" fillId="0" borderId="5" xfId="0" applyFont="1" applyFill="1" applyBorder="1" applyAlignment="1" applyProtection="1">
      <alignment horizontal="right" vertical="center" wrapText="1"/>
    </xf>
    <xf numFmtId="0" fontId="41" fillId="2" borderId="0" xfId="0" applyFont="1" applyFill="1" applyBorder="1" applyAlignment="1" applyProtection="1">
      <alignment horizontal="center" vertical="center" wrapText="1"/>
    </xf>
    <xf numFmtId="0" fontId="4" fillId="2" borderId="6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textRotation="90" wrapText="1"/>
    </xf>
    <xf numFmtId="0" fontId="4" fillId="2" borderId="70" xfId="0" applyFont="1" applyFill="1" applyBorder="1" applyAlignment="1" applyProtection="1">
      <alignment horizontal="center" vertical="center" textRotation="90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104" fillId="0" borderId="79" xfId="0" applyFont="1" applyFill="1" applyBorder="1" applyAlignment="1" applyProtection="1">
      <alignment horizontal="right" vertical="center" wrapText="1"/>
    </xf>
    <xf numFmtId="0" fontId="104" fillId="0" borderId="80" xfId="0" applyFont="1" applyFill="1" applyBorder="1" applyAlignment="1" applyProtection="1">
      <alignment horizontal="right" vertical="center" wrapText="1"/>
    </xf>
    <xf numFmtId="0" fontId="104" fillId="0" borderId="9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2" borderId="76" xfId="0" applyFont="1" applyFill="1" applyBorder="1" applyAlignment="1" applyProtection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10" borderId="17" xfId="0" applyFont="1" applyFill="1" applyBorder="1" applyAlignment="1" applyProtection="1">
      <alignment horizontal="center" vertical="center" wrapText="1"/>
    </xf>
    <xf numFmtId="0" fontId="52" fillId="0" borderId="64" xfId="43" applyFont="1" applyFill="1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63" fillId="0" borderId="58" xfId="43" applyFont="1" applyFill="1" applyBorder="1" applyAlignment="1">
      <alignment horizontal="center" vertical="center" wrapText="1"/>
    </xf>
    <xf numFmtId="0" fontId="52" fillId="0" borderId="62" xfId="0" applyFont="1" applyBorder="1" applyAlignment="1">
      <alignment vertical="center"/>
    </xf>
    <xf numFmtId="0" fontId="63" fillId="22" borderId="6" xfId="43" applyFont="1" applyFill="1" applyBorder="1" applyAlignment="1">
      <alignment horizontal="center" vertical="center"/>
    </xf>
    <xf numFmtId="0" fontId="64" fillId="0" borderId="6" xfId="43" applyFont="1" applyFill="1" applyBorder="1" applyAlignment="1">
      <alignment horizontal="center" vertical="center" wrapText="1"/>
    </xf>
    <xf numFmtId="0" fontId="63" fillId="0" borderId="6" xfId="43" applyFont="1" applyFill="1" applyBorder="1" applyAlignment="1">
      <alignment horizontal="center" vertical="center" wrapText="1"/>
    </xf>
    <xf numFmtId="0" fontId="76" fillId="0" borderId="58" xfId="0" applyFont="1" applyFill="1" applyBorder="1" applyAlignment="1" applyProtection="1">
      <alignment horizontal="center" vertical="center" wrapText="1"/>
    </xf>
    <xf numFmtId="0" fontId="63" fillId="22" borderId="6" xfId="43" applyFont="1" applyFill="1" applyBorder="1" applyAlignment="1">
      <alignment horizontal="center" vertical="center" wrapText="1"/>
    </xf>
    <xf numFmtId="0" fontId="65" fillId="22" borderId="6" xfId="43" applyFont="1" applyFill="1" applyBorder="1" applyAlignment="1">
      <alignment horizontal="center" vertical="center" wrapText="1"/>
    </xf>
    <xf numFmtId="0" fontId="59" fillId="0" borderId="60" xfId="43" applyFont="1" applyFill="1" applyBorder="1" applyAlignment="1">
      <alignment horizontal="center" vertical="center" wrapText="1"/>
    </xf>
    <xf numFmtId="0" fontId="53" fillId="0" borderId="0" xfId="43" applyFont="1" applyFill="1" applyAlignment="1">
      <alignment horizontal="center" vertical="center" wrapText="1"/>
    </xf>
    <xf numFmtId="0" fontId="59" fillId="0" borderId="58" xfId="43" applyFont="1" applyFill="1" applyBorder="1" applyAlignment="1">
      <alignment horizontal="center" vertical="center" wrapText="1"/>
    </xf>
    <xf numFmtId="0" fontId="76" fillId="22" borderId="58" xfId="44" applyFont="1" applyFill="1" applyBorder="1" applyAlignment="1">
      <alignment horizontal="center" vertical="center" textRotation="90" wrapText="1"/>
    </xf>
    <xf numFmtId="0" fontId="76" fillId="22" borderId="64" xfId="44" applyFont="1" applyFill="1" applyBorder="1" applyAlignment="1">
      <alignment horizontal="center" vertical="center" textRotation="90" wrapText="1"/>
    </xf>
    <xf numFmtId="0" fontId="59" fillId="0" borderId="60" xfId="43" applyFont="1" applyFill="1" applyBorder="1" applyAlignment="1">
      <alignment horizontal="center" vertical="center"/>
    </xf>
    <xf numFmtId="0" fontId="61" fillId="0" borderId="60" xfId="43" applyFont="1" applyFill="1" applyBorder="1" applyAlignment="1">
      <alignment horizontal="center" vertical="center" wrapText="1"/>
    </xf>
    <xf numFmtId="0" fontId="73" fillId="0" borderId="58" xfId="0" applyFont="1" applyFill="1" applyBorder="1" applyAlignment="1" applyProtection="1">
      <alignment horizontal="center" vertical="center" wrapText="1"/>
    </xf>
    <xf numFmtId="166" fontId="76" fillId="22" borderId="63" xfId="2" applyNumberFormat="1" applyFont="1" applyFill="1" applyBorder="1" applyAlignment="1">
      <alignment horizontal="center" vertical="center" wrapText="1"/>
    </xf>
    <xf numFmtId="0" fontId="75" fillId="0" borderId="64" xfId="43" applyFont="1" applyFill="1" applyBorder="1" applyAlignment="1">
      <alignment horizontal="right" vertical="center" wrapText="1"/>
    </xf>
    <xf numFmtId="0" fontId="0" fillId="0" borderId="65" xfId="0" applyFont="1" applyFill="1" applyBorder="1" applyAlignment="1">
      <alignment horizontal="right" vertical="center"/>
    </xf>
    <xf numFmtId="0" fontId="68" fillId="0" borderId="58" xfId="43" applyFont="1" applyFill="1" applyBorder="1" applyAlignment="1">
      <alignment horizontal="center" vertical="center" wrapText="1"/>
    </xf>
    <xf numFmtId="0" fontId="52" fillId="0" borderId="65" xfId="0" applyFont="1" applyFill="1" applyBorder="1" applyAlignment="1">
      <alignment horizontal="right" vertical="center" wrapText="1"/>
    </xf>
    <xf numFmtId="0" fontId="2" fillId="0" borderId="65" xfId="0" applyFont="1" applyBorder="1" applyAlignment="1">
      <alignment horizontal="right" vertical="center"/>
    </xf>
    <xf numFmtId="0" fontId="64" fillId="0" borderId="58" xfId="43" applyFont="1" applyFill="1" applyBorder="1" applyAlignment="1">
      <alignment horizontal="center" vertical="center" wrapText="1"/>
    </xf>
    <xf numFmtId="0" fontId="63" fillId="22" borderId="58" xfId="43" applyFont="1" applyFill="1" applyBorder="1" applyAlignment="1">
      <alignment horizontal="center" vertical="center"/>
    </xf>
    <xf numFmtId="0" fontId="63" fillId="22" borderId="58" xfId="43" applyFont="1" applyFill="1" applyBorder="1" applyAlignment="1">
      <alignment horizontal="center" vertical="center" wrapText="1"/>
    </xf>
    <xf numFmtId="0" fontId="65" fillId="22" borderId="58" xfId="43" applyFont="1" applyFill="1" applyBorder="1" applyAlignment="1">
      <alignment horizontal="center" vertical="center" wrapText="1"/>
    </xf>
    <xf numFmtId="0" fontId="61" fillId="0" borderId="58" xfId="43" applyFont="1" applyFill="1" applyBorder="1" applyAlignment="1">
      <alignment horizontal="center" vertical="center" wrapText="1"/>
    </xf>
    <xf numFmtId="0" fontId="52" fillId="0" borderId="57" xfId="43" applyFont="1" applyFill="1" applyBorder="1" applyAlignment="1">
      <alignment horizontal="center"/>
    </xf>
    <xf numFmtId="0" fontId="59" fillId="0" borderId="58" xfId="43" applyFont="1" applyFill="1" applyBorder="1" applyAlignment="1">
      <alignment horizontal="center" vertical="center"/>
    </xf>
    <xf numFmtId="166" fontId="2" fillId="7" borderId="6" xfId="2" applyNumberForma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1" fontId="25" fillId="3" borderId="43" xfId="0" applyNumberFormat="1" applyFont="1" applyFill="1" applyBorder="1" applyAlignment="1" applyProtection="1">
      <alignment horizontal="center" vertical="center"/>
      <protection locked="0"/>
    </xf>
  </cellXfs>
  <cellStyles count="45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normal" xfId="23"/>
    <cellStyle name="Обычный" xfId="0" builtinId="0"/>
    <cellStyle name="Обычный 2" xfId="24"/>
    <cellStyle name="Обычный 2 2" xfId="25"/>
    <cellStyle name="Обычный 2 3" xfId="26"/>
    <cellStyle name="Обычный 2 4" xfId="27"/>
    <cellStyle name="Обычный 3" xfId="28"/>
    <cellStyle name="Обычный 3 2" xfId="29"/>
    <cellStyle name="Обычный 3 3" xfId="30"/>
    <cellStyle name="Обычный 3 4" xfId="31"/>
    <cellStyle name="Обычный 4" xfId="32"/>
    <cellStyle name="Обычный 4 2" xfId="33"/>
    <cellStyle name="Обычный 5" xfId="34"/>
    <cellStyle name="Обычный 6" xfId="35"/>
    <cellStyle name="Обычный_1 полуг-13" xfId="44"/>
    <cellStyle name="Обычный_Естест. движение 2012г." xfId="4"/>
    <cellStyle name="Обычный_за 5 м " xfId="41"/>
    <cellStyle name="Обычный_Смер. по классам бол." xfId="42"/>
    <cellStyle name="Обычный_Смертность от травм всего населения за 9 месяцев 2008 г. (version 1)" xfId="43"/>
    <cellStyle name="Обычный_янв" xfId="3"/>
    <cellStyle name="Обычный_янв_1" xfId="36"/>
    <cellStyle name="Процентный" xfId="2" builtinId="5"/>
    <cellStyle name="Процентный 3" xfId="37"/>
    <cellStyle name="ТЕКСТ" xfId="38"/>
    <cellStyle name="Финансовый" xfId="1" builtinId="3"/>
    <cellStyle name="Финансовый 2" xfId="39"/>
    <cellStyle name="Финансовый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08-13,%2014,15,16,17,18/2018/&#1045;&#1089;&#1090;&#1077;-&#1077;%20&#1076;&#1074;&#1080;-&#1077;-18&#1075;/&#1044;&#1077;&#1084;&#1086;&#1075;&#1088;&#1072;&#1092;&#1080;&#1103;%20-2018/&#1044;&#1077;&#1084;&#1086;&#1075;&#1088;&#1072;&#1092;&#1080;&#1103;%202018&#1075;%20(&#1040;&#1074;&#1090;&#1086;&#1089;&#1086;&#1093;&#1088;&#1072;&#1085;&#1077;&#1085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08-13,%2014,15,16,17,18/2018/&#1045;&#1089;&#1090;&#1077;-&#1077;%20&#1076;&#1074;&#1080;-&#1077;-18&#1075;/&#1044;&#1077;&#1084;&#1086;&#1075;&#1088;&#1072;&#1092;&#1080;&#1103;%20-2018/&#1082;&#1083;&#1072;&#1089;&#1089;&#1072;&#1084;%20&#1073;&#1086;&#1083;&#1077;&#1079;%20-%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08-13,%2014,15,16,17,18/2018/&#1045;&#1089;&#1090;&#1077;-&#1077;%20&#1076;&#1074;&#1080;-&#1077;-18&#1075;/&#1044;&#1077;&#1084;&#1086;&#1075;&#1088;&#1072;&#1092;&#1080;&#1103;%20-2018/&#1090;&#1088;&#1072;&#1074;&#1084;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о мес"/>
      <sheetName val="янв (2)"/>
      <sheetName val="янв  (за дек -16)"/>
      <sheetName val="янв"/>
      <sheetName val="февр"/>
      <sheetName val="за 2 мес"/>
      <sheetName val="мар"/>
      <sheetName val="1 квар"/>
      <sheetName val="1 квар (2010-2018)"/>
      <sheetName val="апр"/>
      <sheetName val="4 мес"/>
      <sheetName val="маЙ"/>
      <sheetName val="5 мес"/>
      <sheetName val="июн"/>
      <sheetName val="Демогр-ян-декаб"/>
      <sheetName val="I полуг-18г."/>
      <sheetName val="июль"/>
      <sheetName val="7 мес-18"/>
      <sheetName val="7 мес (КМН-1)"/>
      <sheetName val="авг"/>
      <sheetName val="8 мес "/>
      <sheetName val="8 мес (КМН)"/>
      <sheetName val="сен"/>
      <sheetName val="9м -17г"/>
      <sheetName val="окт"/>
      <sheetName val="окт (добавлен ребе 11.01.2018г)"/>
      <sheetName val="10 мес"/>
      <sheetName val="КМН"/>
      <sheetName val="ноя"/>
      <sheetName val="11 мес-17"/>
      <sheetName val="ДЕМ ян-дек-17г"/>
      <sheetName val="дек"/>
      <sheetName val="ум, род-ь(не вводить!)(17г )"/>
      <sheetName val="12 мес-17"/>
      <sheetName val="РДПрест"/>
      <sheetName val="хор памят"/>
      <sheetName val="инвесторы"/>
      <sheetName val="ЭЭГ"/>
      <sheetName val="Сад орг"/>
      <sheetName val="50 лет"/>
      <sheetName val="Млад смер15-16"/>
      <sheetName val="Лист10"/>
      <sheetName val="СКР-14,15,16г"/>
      <sheetName val="Лист13"/>
      <sheetName val="ум на дому-17"/>
      <sheetName val="ум-2017г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D6">
            <v>239</v>
          </cell>
          <cell r="E6">
            <v>172</v>
          </cell>
          <cell r="F6">
            <v>1</v>
          </cell>
          <cell r="G6">
            <v>0</v>
          </cell>
          <cell r="H6">
            <v>1</v>
          </cell>
          <cell r="I6">
            <v>1</v>
          </cell>
          <cell r="J6">
            <v>51</v>
          </cell>
          <cell r="K6">
            <v>120</v>
          </cell>
          <cell r="L6">
            <v>110</v>
          </cell>
          <cell r="M6">
            <v>62</v>
          </cell>
          <cell r="W6">
            <v>0</v>
          </cell>
        </row>
        <row r="7">
          <cell r="D7">
            <v>69</v>
          </cell>
          <cell r="E7">
            <v>58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11</v>
          </cell>
          <cell r="K7">
            <v>47</v>
          </cell>
          <cell r="L7">
            <v>29</v>
          </cell>
          <cell r="M7">
            <v>29</v>
          </cell>
          <cell r="W7">
            <v>0</v>
          </cell>
        </row>
        <row r="8">
          <cell r="D8">
            <v>102</v>
          </cell>
          <cell r="E8">
            <v>100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24</v>
          </cell>
          <cell r="K8">
            <v>75</v>
          </cell>
          <cell r="L8">
            <v>62</v>
          </cell>
          <cell r="M8">
            <v>38</v>
          </cell>
          <cell r="W8">
            <v>0</v>
          </cell>
        </row>
        <row r="9">
          <cell r="D9">
            <v>122</v>
          </cell>
          <cell r="E9">
            <v>90</v>
          </cell>
          <cell r="F9">
            <v>2</v>
          </cell>
          <cell r="G9">
            <v>2</v>
          </cell>
          <cell r="H9">
            <v>1</v>
          </cell>
          <cell r="I9">
            <v>0</v>
          </cell>
          <cell r="J9">
            <v>25</v>
          </cell>
          <cell r="K9">
            <v>61</v>
          </cell>
          <cell r="L9">
            <v>53</v>
          </cell>
          <cell r="M9">
            <v>37</v>
          </cell>
          <cell r="W9">
            <v>0</v>
          </cell>
        </row>
        <row r="10">
          <cell r="D10">
            <v>130</v>
          </cell>
          <cell r="E10">
            <v>92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24</v>
          </cell>
          <cell r="K10">
            <v>68</v>
          </cell>
          <cell r="L10">
            <v>48</v>
          </cell>
          <cell r="M10">
            <v>44</v>
          </cell>
          <cell r="W10">
            <v>0</v>
          </cell>
        </row>
        <row r="11">
          <cell r="D11">
            <v>140</v>
          </cell>
          <cell r="E11">
            <v>68</v>
          </cell>
          <cell r="F11">
            <v>2</v>
          </cell>
          <cell r="G11">
            <v>1</v>
          </cell>
          <cell r="H11">
            <v>0</v>
          </cell>
          <cell r="I11">
            <v>2</v>
          </cell>
          <cell r="J11">
            <v>31</v>
          </cell>
          <cell r="K11">
            <v>34</v>
          </cell>
          <cell r="L11">
            <v>43</v>
          </cell>
          <cell r="M11">
            <v>25</v>
          </cell>
          <cell r="W11">
            <v>1</v>
          </cell>
        </row>
        <row r="12">
          <cell r="D12">
            <v>251</v>
          </cell>
          <cell r="E12">
            <v>66</v>
          </cell>
          <cell r="F12">
            <v>4</v>
          </cell>
          <cell r="G12">
            <v>0</v>
          </cell>
          <cell r="H12">
            <v>1</v>
          </cell>
          <cell r="I12">
            <v>2</v>
          </cell>
          <cell r="J12">
            <v>20</v>
          </cell>
          <cell r="K12">
            <v>42</v>
          </cell>
          <cell r="L12">
            <v>35</v>
          </cell>
          <cell r="M12">
            <v>31</v>
          </cell>
          <cell r="W12">
            <v>0</v>
          </cell>
        </row>
        <row r="13">
          <cell r="D13">
            <v>138</v>
          </cell>
          <cell r="E13">
            <v>103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35</v>
          </cell>
          <cell r="K13">
            <v>66</v>
          </cell>
          <cell r="L13">
            <v>57</v>
          </cell>
          <cell r="M13">
            <v>46</v>
          </cell>
          <cell r="W13">
            <v>0</v>
          </cell>
        </row>
        <row r="14">
          <cell r="D14">
            <v>146</v>
          </cell>
          <cell r="E14">
            <v>117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35</v>
          </cell>
          <cell r="K14">
            <v>82</v>
          </cell>
          <cell r="L14">
            <v>64</v>
          </cell>
          <cell r="M14">
            <v>53</v>
          </cell>
          <cell r="W14">
            <v>1</v>
          </cell>
        </row>
        <row r="15">
          <cell r="D15">
            <v>92</v>
          </cell>
          <cell r="E15">
            <v>68</v>
          </cell>
          <cell r="F15">
            <v>1</v>
          </cell>
          <cell r="G15">
            <v>1</v>
          </cell>
          <cell r="H15">
            <v>1</v>
          </cell>
          <cell r="I15">
            <v>0</v>
          </cell>
          <cell r="J15">
            <v>14</v>
          </cell>
          <cell r="K15">
            <v>52</v>
          </cell>
          <cell r="L15">
            <v>38</v>
          </cell>
          <cell r="M15">
            <v>30</v>
          </cell>
          <cell r="W15">
            <v>1</v>
          </cell>
        </row>
        <row r="16">
          <cell r="W16">
            <v>3</v>
          </cell>
        </row>
        <row r="17">
          <cell r="D17">
            <v>530</v>
          </cell>
          <cell r="E17">
            <v>329</v>
          </cell>
          <cell r="F17">
            <v>6</v>
          </cell>
          <cell r="G17">
            <v>1</v>
          </cell>
          <cell r="H17">
            <v>2</v>
          </cell>
          <cell r="I17">
            <v>2</v>
          </cell>
          <cell r="J17">
            <v>83</v>
          </cell>
          <cell r="K17">
            <v>239</v>
          </cell>
          <cell r="L17">
            <v>164</v>
          </cell>
          <cell r="M17">
            <v>165</v>
          </cell>
          <cell r="W17">
            <v>0</v>
          </cell>
        </row>
        <row r="18">
          <cell r="W18">
            <v>3</v>
          </cell>
        </row>
      </sheetData>
      <sheetData sheetId="19"/>
      <sheetData sheetId="20">
        <row r="6">
          <cell r="C6">
            <v>33949.5</v>
          </cell>
          <cell r="D6">
            <v>29</v>
          </cell>
          <cell r="E6">
            <v>25</v>
          </cell>
          <cell r="J6">
            <v>6</v>
          </cell>
          <cell r="K6">
            <v>19</v>
          </cell>
          <cell r="L6">
            <v>13</v>
          </cell>
          <cell r="M6">
            <v>12</v>
          </cell>
        </row>
        <row r="7">
          <cell r="C7">
            <v>8309.5</v>
          </cell>
          <cell r="D7">
            <v>7</v>
          </cell>
          <cell r="E7">
            <v>11</v>
          </cell>
          <cell r="F7">
            <v>1</v>
          </cell>
          <cell r="J7">
            <v>4</v>
          </cell>
          <cell r="K7">
            <v>6</v>
          </cell>
          <cell r="L7">
            <v>6</v>
          </cell>
          <cell r="M7">
            <v>5</v>
          </cell>
        </row>
        <row r="8">
          <cell r="C8">
            <v>12417</v>
          </cell>
          <cell r="D8">
            <v>19</v>
          </cell>
          <cell r="E8">
            <v>9</v>
          </cell>
          <cell r="G8">
            <v>1</v>
          </cell>
          <cell r="J8">
            <v>4</v>
          </cell>
          <cell r="K8">
            <v>4</v>
          </cell>
          <cell r="L8">
            <v>7</v>
          </cell>
          <cell r="M8">
            <v>2</v>
          </cell>
        </row>
        <row r="9">
          <cell r="C9">
            <v>13755.5</v>
          </cell>
          <cell r="D9">
            <v>14</v>
          </cell>
          <cell r="E9">
            <v>11</v>
          </cell>
          <cell r="J9">
            <v>2</v>
          </cell>
          <cell r="K9">
            <v>9</v>
          </cell>
          <cell r="L9">
            <v>5</v>
          </cell>
          <cell r="M9">
            <v>6</v>
          </cell>
        </row>
        <row r="10">
          <cell r="C10">
            <v>14343.5</v>
          </cell>
          <cell r="D10">
            <v>26</v>
          </cell>
          <cell r="E10">
            <v>17</v>
          </cell>
          <cell r="J10">
            <v>5</v>
          </cell>
          <cell r="K10">
            <v>12</v>
          </cell>
          <cell r="L10">
            <v>7</v>
          </cell>
          <cell r="M10">
            <v>10</v>
          </cell>
        </row>
        <row r="11">
          <cell r="C11">
            <v>11622</v>
          </cell>
          <cell r="D11">
            <v>22</v>
          </cell>
          <cell r="E11">
            <v>14</v>
          </cell>
          <cell r="J11">
            <v>5</v>
          </cell>
          <cell r="K11">
            <v>9</v>
          </cell>
          <cell r="L11">
            <v>5</v>
          </cell>
          <cell r="M11">
            <v>9</v>
          </cell>
        </row>
        <row r="12">
          <cell r="C12">
            <v>19334.5</v>
          </cell>
          <cell r="D12">
            <v>37</v>
          </cell>
          <cell r="E12">
            <v>15</v>
          </cell>
          <cell r="G12">
            <v>1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W12">
            <v>1</v>
          </cell>
        </row>
        <row r="13">
          <cell r="C13">
            <v>14680</v>
          </cell>
          <cell r="D13">
            <v>23</v>
          </cell>
          <cell r="E13">
            <v>16</v>
          </cell>
          <cell r="J13">
            <v>1</v>
          </cell>
          <cell r="K13">
            <v>15</v>
          </cell>
          <cell r="L13">
            <v>8</v>
          </cell>
          <cell r="M13">
            <v>8</v>
          </cell>
        </row>
        <row r="14">
          <cell r="C14">
            <v>16357</v>
          </cell>
          <cell r="D14">
            <v>33</v>
          </cell>
          <cell r="E14">
            <v>24</v>
          </cell>
          <cell r="J14">
            <v>10</v>
          </cell>
          <cell r="K14">
            <v>14</v>
          </cell>
          <cell r="L14">
            <v>16</v>
          </cell>
          <cell r="M14">
            <v>8</v>
          </cell>
          <cell r="W14">
            <v>3</v>
          </cell>
        </row>
        <row r="15">
          <cell r="C15">
            <v>10417.5</v>
          </cell>
          <cell r="D15">
            <v>6</v>
          </cell>
          <cell r="E15">
            <v>9</v>
          </cell>
          <cell r="F15">
            <v>1</v>
          </cell>
          <cell r="H15">
            <v>1</v>
          </cell>
          <cell r="J15">
            <v>4</v>
          </cell>
          <cell r="K15">
            <v>4</v>
          </cell>
          <cell r="L15">
            <v>5</v>
          </cell>
          <cell r="M15">
            <v>4</v>
          </cell>
        </row>
        <row r="16">
          <cell r="C16">
            <v>155186</v>
          </cell>
          <cell r="W16">
            <v>4</v>
          </cell>
        </row>
        <row r="17">
          <cell r="C17">
            <v>63241.5</v>
          </cell>
          <cell r="D17">
            <v>82</v>
          </cell>
          <cell r="E17">
            <v>66</v>
          </cell>
          <cell r="F17">
            <v>1</v>
          </cell>
          <cell r="J17">
            <v>16</v>
          </cell>
          <cell r="K17">
            <v>49</v>
          </cell>
          <cell r="L17">
            <v>36</v>
          </cell>
          <cell r="M17">
            <v>30</v>
          </cell>
        </row>
        <row r="18">
          <cell r="W18">
            <v>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К"/>
      <sheetName val="БСК-7мес-17"/>
      <sheetName val="БОД"/>
      <sheetName val="копия"/>
      <sheetName val="янв -18 "/>
      <sheetName val="янв (2)"/>
      <sheetName val="фев"/>
      <sheetName val="2 мес-18"/>
      <sheetName val="2 мес-18 (рай)"/>
      <sheetName val="3 мес-18"/>
      <sheetName val="1 кв-2018"/>
      <sheetName val="4 мес-18 "/>
      <sheetName val="4  мес (2)"/>
      <sheetName val="май"/>
      <sheetName val="за 5 м "/>
      <sheetName val="за 5 м (2)"/>
      <sheetName val="июнь"/>
      <sheetName val="за 6 м "/>
      <sheetName val="за 6 м (2)"/>
      <sheetName val="1 полуг"/>
      <sheetName val="1 полуг-1"/>
      <sheetName val="1 полуг-2"/>
      <sheetName val="июнь (2)"/>
      <sheetName val="июль"/>
      <sheetName val="7мес-18г"/>
      <sheetName val="7 мес-18-2"/>
      <sheetName val="авг"/>
      <sheetName val="авг (2)"/>
      <sheetName val="8 мес-17"/>
      <sheetName val="8 (2)"/>
      <sheetName val="R 00-99"/>
      <sheetName val="8 мес"/>
      <sheetName val="сен"/>
      <sheetName val="9 мес"/>
      <sheetName val="9 мес (2)"/>
      <sheetName val="окт"/>
      <sheetName val="10 мес"/>
      <sheetName val="10мес-2"/>
      <sheetName val="10мес-не пол-я"/>
      <sheetName val="Лист6"/>
      <sheetName val="ноя"/>
      <sheetName val="ноя (мои данные)"/>
      <sheetName val="11м"/>
      <sheetName val="11м (2)"/>
      <sheetName val="декаб (2)"/>
      <sheetName val="2017"/>
      <sheetName val="злок онк"/>
      <sheetName val="2017(1)"/>
      <sheetName val="янв-тр"/>
      <sheetName val="янв-тр (2)"/>
      <sheetName val="фев-тр "/>
      <sheetName val="тр-за 2 мес"/>
      <sheetName val="тр-за 2 мес (рай)"/>
      <sheetName val="март-тр "/>
      <sheetName val="тр1 кв"/>
      <sheetName val="класс бол -тр1 кв "/>
      <sheetName val="4 мес"/>
      <sheetName val="4 мес (2)"/>
      <sheetName val="5 мес"/>
      <sheetName val="5 мес (2)"/>
      <sheetName val="тр 1 п"/>
      <sheetName val="тр 1 п (2)"/>
      <sheetName val="тр 7_мес"/>
      <sheetName val="тр 7_мес (2)"/>
      <sheetName val="авг-18"/>
      <sheetName val="8м-2018"/>
      <sheetName val="тр 8 мес (2)"/>
      <sheetName val="сен-17"/>
      <sheetName val="тр-9 мес"/>
      <sheetName val="тр-9 мес (2)"/>
      <sheetName val="10м (труд) "/>
      <sheetName val="10м (труд) -2"/>
      <sheetName val="11м (труд)"/>
      <sheetName val="11м (труд) (2)"/>
      <sheetName val="2017тру"/>
      <sheetName val="2017тру (2)"/>
      <sheetName val="R"/>
      <sheetName val="НИЗ"/>
      <sheetName val="Минэконразв"/>
      <sheetName val="зап Гос Думы-о дос тел умерших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5">
          <cell r="E5">
            <v>5</v>
          </cell>
          <cell r="F5">
            <v>27</v>
          </cell>
          <cell r="H5">
            <v>1</v>
          </cell>
          <cell r="J5">
            <v>10</v>
          </cell>
          <cell r="K5">
            <v>91</v>
          </cell>
          <cell r="L5">
            <v>7</v>
          </cell>
          <cell r="M5">
            <v>5</v>
          </cell>
          <cell r="P5">
            <v>3</v>
          </cell>
          <cell r="R5">
            <v>1</v>
          </cell>
          <cell r="T5">
            <v>6</v>
          </cell>
          <cell r="U5">
            <v>16</v>
          </cell>
          <cell r="V5">
            <v>2</v>
          </cell>
        </row>
        <row r="6">
          <cell r="F6">
            <v>3</v>
          </cell>
          <cell r="J6">
            <v>3</v>
          </cell>
          <cell r="K6">
            <v>23</v>
          </cell>
          <cell r="L6">
            <v>3</v>
          </cell>
          <cell r="M6">
            <v>4</v>
          </cell>
          <cell r="T6">
            <v>16</v>
          </cell>
          <cell r="U6">
            <v>6</v>
          </cell>
        </row>
        <row r="7">
          <cell r="E7">
            <v>3</v>
          </cell>
          <cell r="F7">
            <v>19</v>
          </cell>
          <cell r="G7">
            <v>1</v>
          </cell>
          <cell r="H7">
            <v>3</v>
          </cell>
          <cell r="J7">
            <v>9</v>
          </cell>
          <cell r="K7">
            <v>32</v>
          </cell>
          <cell r="L7">
            <v>2</v>
          </cell>
          <cell r="M7">
            <v>8</v>
          </cell>
          <cell r="P7">
            <v>1</v>
          </cell>
          <cell r="T7">
            <v>5</v>
          </cell>
          <cell r="U7">
            <v>17</v>
          </cell>
          <cell r="V7">
            <v>1</v>
          </cell>
        </row>
        <row r="8">
          <cell r="E8">
            <v>2</v>
          </cell>
          <cell r="F8">
            <v>15</v>
          </cell>
          <cell r="H8">
            <v>4</v>
          </cell>
          <cell r="J8">
            <v>8</v>
          </cell>
          <cell r="K8">
            <v>24</v>
          </cell>
          <cell r="L8">
            <v>8</v>
          </cell>
          <cell r="M8">
            <v>2</v>
          </cell>
          <cell r="R8">
            <v>2</v>
          </cell>
          <cell r="T8">
            <v>13</v>
          </cell>
          <cell r="U8">
            <v>12</v>
          </cell>
        </row>
        <row r="9">
          <cell r="F9">
            <v>10</v>
          </cell>
          <cell r="H9">
            <v>1</v>
          </cell>
          <cell r="J9">
            <v>21</v>
          </cell>
          <cell r="K9">
            <v>31</v>
          </cell>
          <cell r="L9">
            <v>2</v>
          </cell>
          <cell r="M9">
            <v>2</v>
          </cell>
          <cell r="P9">
            <v>4</v>
          </cell>
          <cell r="T9">
            <v>10</v>
          </cell>
          <cell r="U9">
            <v>11</v>
          </cell>
        </row>
        <row r="10">
          <cell r="E10">
            <v>2</v>
          </cell>
          <cell r="F10">
            <v>6</v>
          </cell>
          <cell r="J10">
            <v>3</v>
          </cell>
          <cell r="K10">
            <v>36</v>
          </cell>
          <cell r="L10">
            <v>2</v>
          </cell>
          <cell r="M10">
            <v>3</v>
          </cell>
          <cell r="R10">
            <v>1</v>
          </cell>
          <cell r="T10">
            <v>3</v>
          </cell>
          <cell r="U10">
            <v>12</v>
          </cell>
          <cell r="V10">
            <v>2</v>
          </cell>
        </row>
        <row r="11">
          <cell r="E11">
            <v>1</v>
          </cell>
          <cell r="F11">
            <v>10</v>
          </cell>
          <cell r="J11">
            <v>1</v>
          </cell>
          <cell r="K11">
            <v>26</v>
          </cell>
          <cell r="L11">
            <v>3</v>
          </cell>
          <cell r="M11">
            <v>3</v>
          </cell>
          <cell r="P11">
            <v>1</v>
          </cell>
          <cell r="Q11">
            <v>1</v>
          </cell>
          <cell r="R11">
            <v>3</v>
          </cell>
          <cell r="T11">
            <v>6</v>
          </cell>
          <cell r="U11">
            <v>11</v>
          </cell>
        </row>
        <row r="12">
          <cell r="F12">
            <v>7</v>
          </cell>
          <cell r="H12">
            <v>1</v>
          </cell>
          <cell r="J12">
            <v>7</v>
          </cell>
          <cell r="K12">
            <v>45</v>
          </cell>
          <cell r="L12">
            <v>5</v>
          </cell>
          <cell r="M12">
            <v>6</v>
          </cell>
          <cell r="P12">
            <v>1</v>
          </cell>
          <cell r="S12">
            <v>1</v>
          </cell>
          <cell r="T12">
            <v>14</v>
          </cell>
          <cell r="U12">
            <v>16</v>
          </cell>
        </row>
        <row r="13">
          <cell r="F13">
            <v>15</v>
          </cell>
          <cell r="J13">
            <v>17</v>
          </cell>
          <cell r="K13">
            <v>40</v>
          </cell>
          <cell r="L13">
            <v>1</v>
          </cell>
          <cell r="M13">
            <v>5</v>
          </cell>
          <cell r="O13">
            <v>1</v>
          </cell>
          <cell r="P13">
            <v>4</v>
          </cell>
          <cell r="Q13">
            <v>1</v>
          </cell>
          <cell r="T13">
            <v>15</v>
          </cell>
          <cell r="U13">
            <v>18</v>
          </cell>
        </row>
        <row r="14">
          <cell r="E14">
            <v>2</v>
          </cell>
          <cell r="F14">
            <v>10</v>
          </cell>
          <cell r="G14">
            <v>1</v>
          </cell>
          <cell r="K14">
            <v>30</v>
          </cell>
          <cell r="L14">
            <v>1</v>
          </cell>
          <cell r="M14">
            <v>4</v>
          </cell>
          <cell r="P14">
            <v>1</v>
          </cell>
          <cell r="R14">
            <v>1</v>
          </cell>
          <cell r="T14">
            <v>9</v>
          </cell>
          <cell r="U14">
            <v>9</v>
          </cell>
          <cell r="V14">
            <v>1</v>
          </cell>
        </row>
        <row r="16">
          <cell r="E16">
            <v>4</v>
          </cell>
          <cell r="F16">
            <v>63</v>
          </cell>
          <cell r="H16">
            <v>10</v>
          </cell>
          <cell r="J16">
            <v>4</v>
          </cell>
          <cell r="K16">
            <v>140</v>
          </cell>
          <cell r="L16">
            <v>17</v>
          </cell>
          <cell r="M16">
            <v>17</v>
          </cell>
          <cell r="P16">
            <v>6</v>
          </cell>
          <cell r="R16">
            <v>4</v>
          </cell>
          <cell r="S16">
            <v>1</v>
          </cell>
          <cell r="T16">
            <v>31</v>
          </cell>
          <cell r="U16">
            <v>32</v>
          </cell>
          <cell r="V16">
            <v>3</v>
          </cell>
        </row>
      </sheetData>
      <sheetData sheetId="25" refreshError="1"/>
      <sheetData sheetId="26" refreshError="1">
        <row r="5">
          <cell r="F5">
            <v>4</v>
          </cell>
          <cell r="J5">
            <v>4</v>
          </cell>
          <cell r="K5">
            <v>7</v>
          </cell>
          <cell r="L5">
            <v>2</v>
          </cell>
          <cell r="M5">
            <v>2</v>
          </cell>
          <cell r="T5">
            <v>2</v>
          </cell>
          <cell r="U5">
            <v>4</v>
          </cell>
        </row>
        <row r="6">
          <cell r="F6">
            <v>1</v>
          </cell>
          <cell r="K6">
            <v>7</v>
          </cell>
          <cell r="S6">
            <v>1</v>
          </cell>
          <cell r="U6">
            <v>2</v>
          </cell>
        </row>
        <row r="7">
          <cell r="E7">
            <v>1</v>
          </cell>
          <cell r="J7">
            <v>1</v>
          </cell>
          <cell r="K7">
            <v>2</v>
          </cell>
          <cell r="T7">
            <v>1</v>
          </cell>
          <cell r="U7">
            <v>4</v>
          </cell>
          <cell r="V7">
            <v>1</v>
          </cell>
        </row>
        <row r="8">
          <cell r="F8">
            <v>1</v>
          </cell>
          <cell r="K8">
            <v>4</v>
          </cell>
          <cell r="M8">
            <v>1</v>
          </cell>
          <cell r="T8">
            <v>3</v>
          </cell>
          <cell r="U8">
            <v>2</v>
          </cell>
        </row>
        <row r="9">
          <cell r="F9">
            <v>1</v>
          </cell>
          <cell r="J9">
            <v>6</v>
          </cell>
          <cell r="K9">
            <v>6</v>
          </cell>
          <cell r="L9">
            <v>1</v>
          </cell>
          <cell r="M9">
            <v>1</v>
          </cell>
          <cell r="T9">
            <v>1</v>
          </cell>
          <cell r="U9">
            <v>1</v>
          </cell>
        </row>
        <row r="10">
          <cell r="F10">
            <v>3</v>
          </cell>
          <cell r="K10">
            <v>8</v>
          </cell>
          <cell r="M10">
            <v>1</v>
          </cell>
          <cell r="T10">
            <v>1</v>
          </cell>
          <cell r="U10">
            <v>1</v>
          </cell>
        </row>
        <row r="11">
          <cell r="F11">
            <v>2</v>
          </cell>
          <cell r="J11">
            <v>1</v>
          </cell>
          <cell r="K11">
            <v>7</v>
          </cell>
          <cell r="P11">
            <v>1</v>
          </cell>
          <cell r="U11">
            <v>4</v>
          </cell>
        </row>
        <row r="12">
          <cell r="F12">
            <v>2</v>
          </cell>
          <cell r="J12">
            <v>2</v>
          </cell>
          <cell r="K12">
            <v>6</v>
          </cell>
          <cell r="L12">
            <v>1</v>
          </cell>
          <cell r="M12">
            <v>1</v>
          </cell>
          <cell r="P12">
            <v>1</v>
          </cell>
          <cell r="T12">
            <v>1</v>
          </cell>
          <cell r="U12">
            <v>2</v>
          </cell>
        </row>
        <row r="13">
          <cell r="F13">
            <v>1</v>
          </cell>
          <cell r="J13">
            <v>5</v>
          </cell>
          <cell r="K13">
            <v>6</v>
          </cell>
          <cell r="M13">
            <v>2</v>
          </cell>
          <cell r="T13">
            <v>2</v>
          </cell>
          <cell r="U13">
            <v>8</v>
          </cell>
        </row>
        <row r="14">
          <cell r="E14">
            <v>1</v>
          </cell>
          <cell r="F14">
            <v>2</v>
          </cell>
          <cell r="K14">
            <v>3</v>
          </cell>
          <cell r="R14">
            <v>1</v>
          </cell>
          <cell r="T14">
            <v>1</v>
          </cell>
          <cell r="U14">
            <v>1</v>
          </cell>
          <cell r="V14">
            <v>1</v>
          </cell>
        </row>
        <row r="16">
          <cell r="F16">
            <v>11</v>
          </cell>
          <cell r="H16">
            <v>2</v>
          </cell>
          <cell r="J16">
            <v>1</v>
          </cell>
          <cell r="K16">
            <v>23</v>
          </cell>
          <cell r="L16">
            <v>3</v>
          </cell>
          <cell r="M16">
            <v>3</v>
          </cell>
          <cell r="P16">
            <v>1</v>
          </cell>
          <cell r="R16">
            <v>1</v>
          </cell>
          <cell r="T16">
            <v>12</v>
          </cell>
          <cell r="U16">
            <v>9</v>
          </cell>
        </row>
      </sheetData>
      <sheetData sheetId="27" refreshError="1"/>
      <sheetData sheetId="28" refreshError="1">
        <row r="5">
          <cell r="C5">
            <v>33948</v>
          </cell>
          <cell r="D5">
            <v>197</v>
          </cell>
          <cell r="E5">
            <v>5</v>
          </cell>
          <cell r="F5">
            <v>31</v>
          </cell>
          <cell r="G5">
            <v>0</v>
          </cell>
          <cell r="H5">
            <v>1</v>
          </cell>
          <cell r="I5">
            <v>0</v>
          </cell>
          <cell r="J5">
            <v>14</v>
          </cell>
          <cell r="K5">
            <v>98</v>
          </cell>
          <cell r="L5">
            <v>9</v>
          </cell>
          <cell r="M5">
            <v>7</v>
          </cell>
          <cell r="N5">
            <v>0</v>
          </cell>
          <cell r="O5">
            <v>0</v>
          </cell>
          <cell r="P5">
            <v>3</v>
          </cell>
          <cell r="R5">
            <v>1</v>
          </cell>
          <cell r="S5">
            <v>0</v>
          </cell>
          <cell r="T5">
            <v>8</v>
          </cell>
          <cell r="U5">
            <v>20</v>
          </cell>
          <cell r="V5">
            <v>2</v>
          </cell>
        </row>
        <row r="6">
          <cell r="C6">
            <v>8309</v>
          </cell>
          <cell r="D6">
            <v>69</v>
          </cell>
          <cell r="E6">
            <v>0</v>
          </cell>
          <cell r="F6">
            <v>4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30</v>
          </cell>
          <cell r="L6">
            <v>3</v>
          </cell>
          <cell r="M6">
            <v>4</v>
          </cell>
          <cell r="N6">
            <v>0</v>
          </cell>
          <cell r="O6">
            <v>0</v>
          </cell>
          <cell r="P6">
            <v>0</v>
          </cell>
          <cell r="R6">
            <v>0</v>
          </cell>
          <cell r="S6">
            <v>1</v>
          </cell>
          <cell r="T6">
            <v>16</v>
          </cell>
          <cell r="U6">
            <v>8</v>
          </cell>
          <cell r="V6">
            <v>0</v>
          </cell>
        </row>
        <row r="7">
          <cell r="C7">
            <v>12417</v>
          </cell>
          <cell r="D7">
            <v>109</v>
          </cell>
          <cell r="E7">
            <v>4</v>
          </cell>
          <cell r="F7">
            <v>19</v>
          </cell>
          <cell r="G7">
            <v>1</v>
          </cell>
          <cell r="H7">
            <v>3</v>
          </cell>
          <cell r="I7">
            <v>0</v>
          </cell>
          <cell r="J7">
            <v>10</v>
          </cell>
          <cell r="K7">
            <v>34</v>
          </cell>
          <cell r="L7">
            <v>2</v>
          </cell>
          <cell r="M7">
            <v>8</v>
          </cell>
          <cell r="N7">
            <v>0</v>
          </cell>
          <cell r="O7">
            <v>0</v>
          </cell>
          <cell r="P7">
            <v>1</v>
          </cell>
          <cell r="R7">
            <v>0</v>
          </cell>
          <cell r="S7">
            <v>0</v>
          </cell>
          <cell r="T7">
            <v>6</v>
          </cell>
          <cell r="U7">
            <v>21</v>
          </cell>
          <cell r="V7">
            <v>2</v>
          </cell>
        </row>
        <row r="8">
          <cell r="C8">
            <v>13754.5</v>
          </cell>
          <cell r="D8">
            <v>101</v>
          </cell>
          <cell r="E8">
            <v>2</v>
          </cell>
          <cell r="F8">
            <v>16</v>
          </cell>
          <cell r="G8">
            <v>0</v>
          </cell>
          <cell r="H8">
            <v>4</v>
          </cell>
          <cell r="I8">
            <v>0</v>
          </cell>
          <cell r="J8">
            <v>8</v>
          </cell>
          <cell r="K8">
            <v>28</v>
          </cell>
          <cell r="L8">
            <v>8</v>
          </cell>
          <cell r="M8">
            <v>3</v>
          </cell>
          <cell r="N8">
            <v>0</v>
          </cell>
          <cell r="O8">
            <v>0</v>
          </cell>
          <cell r="P8">
            <v>0</v>
          </cell>
          <cell r="R8">
            <v>2</v>
          </cell>
          <cell r="S8">
            <v>0</v>
          </cell>
          <cell r="T8">
            <v>16</v>
          </cell>
          <cell r="U8">
            <v>14</v>
          </cell>
          <cell r="V8">
            <v>0</v>
          </cell>
        </row>
        <row r="9">
          <cell r="C9">
            <v>14342.5</v>
          </cell>
          <cell r="D9">
            <v>109</v>
          </cell>
          <cell r="E9">
            <v>0</v>
          </cell>
          <cell r="F9">
            <v>11</v>
          </cell>
          <cell r="G9">
            <v>0</v>
          </cell>
          <cell r="H9">
            <v>1</v>
          </cell>
          <cell r="I9">
            <v>0</v>
          </cell>
          <cell r="J9">
            <v>27</v>
          </cell>
          <cell r="K9">
            <v>37</v>
          </cell>
          <cell r="L9">
            <v>3</v>
          </cell>
          <cell r="M9">
            <v>3</v>
          </cell>
          <cell r="N9">
            <v>0</v>
          </cell>
          <cell r="O9">
            <v>0</v>
          </cell>
          <cell r="P9">
            <v>4</v>
          </cell>
          <cell r="R9">
            <v>0</v>
          </cell>
          <cell r="S9">
            <v>0</v>
          </cell>
          <cell r="T9">
            <v>11</v>
          </cell>
          <cell r="U9">
            <v>12</v>
          </cell>
          <cell r="V9">
            <v>0</v>
          </cell>
        </row>
        <row r="10">
          <cell r="C10">
            <v>11619</v>
          </cell>
          <cell r="D10">
            <v>82</v>
          </cell>
          <cell r="E10">
            <v>2</v>
          </cell>
          <cell r="F10">
            <v>9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44</v>
          </cell>
          <cell r="L10">
            <v>2</v>
          </cell>
          <cell r="M10">
            <v>4</v>
          </cell>
          <cell r="N10">
            <v>0</v>
          </cell>
          <cell r="O10">
            <v>0</v>
          </cell>
          <cell r="P10">
            <v>0</v>
          </cell>
          <cell r="R10">
            <v>1</v>
          </cell>
          <cell r="S10">
            <v>0</v>
          </cell>
          <cell r="T10">
            <v>4</v>
          </cell>
          <cell r="U10">
            <v>13</v>
          </cell>
          <cell r="V10">
            <v>2</v>
          </cell>
        </row>
        <row r="11">
          <cell r="C11">
            <v>19334</v>
          </cell>
          <cell r="D11">
            <v>81</v>
          </cell>
          <cell r="E11">
            <v>1</v>
          </cell>
          <cell r="F11">
            <v>12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33</v>
          </cell>
          <cell r="L11">
            <v>3</v>
          </cell>
          <cell r="M11">
            <v>3</v>
          </cell>
          <cell r="N11">
            <v>0</v>
          </cell>
          <cell r="O11">
            <v>0</v>
          </cell>
          <cell r="P11">
            <v>2</v>
          </cell>
          <cell r="R11">
            <v>3</v>
          </cell>
          <cell r="S11">
            <v>0</v>
          </cell>
          <cell r="T11">
            <v>6</v>
          </cell>
          <cell r="U11">
            <v>15</v>
          </cell>
          <cell r="V11">
            <v>0</v>
          </cell>
        </row>
        <row r="12">
          <cell r="C12">
            <v>14679.5</v>
          </cell>
          <cell r="D12">
            <v>119</v>
          </cell>
          <cell r="E12">
            <v>0</v>
          </cell>
          <cell r="F12">
            <v>9</v>
          </cell>
          <cell r="G12">
            <v>0</v>
          </cell>
          <cell r="H12">
            <v>1</v>
          </cell>
          <cell r="I12">
            <v>0</v>
          </cell>
          <cell r="J12">
            <v>9</v>
          </cell>
          <cell r="K12">
            <v>51</v>
          </cell>
          <cell r="L12">
            <v>6</v>
          </cell>
          <cell r="M12">
            <v>7</v>
          </cell>
          <cell r="N12">
            <v>0</v>
          </cell>
          <cell r="O12">
            <v>0</v>
          </cell>
          <cell r="P12">
            <v>2</v>
          </cell>
          <cell r="R12">
            <v>0</v>
          </cell>
          <cell r="S12">
            <v>1</v>
          </cell>
          <cell r="T12">
            <v>15</v>
          </cell>
          <cell r="U12">
            <v>18</v>
          </cell>
          <cell r="V12">
            <v>0</v>
          </cell>
        </row>
        <row r="13">
          <cell r="C13">
            <v>16356.5</v>
          </cell>
          <cell r="D13">
            <v>141</v>
          </cell>
          <cell r="E13">
            <v>0</v>
          </cell>
          <cell r="F13">
            <v>16</v>
          </cell>
          <cell r="G13">
            <v>0</v>
          </cell>
          <cell r="H13">
            <v>0</v>
          </cell>
          <cell r="I13">
            <v>0</v>
          </cell>
          <cell r="J13">
            <v>22</v>
          </cell>
          <cell r="K13">
            <v>46</v>
          </cell>
          <cell r="L13">
            <v>1</v>
          </cell>
          <cell r="M13">
            <v>7</v>
          </cell>
          <cell r="N13">
            <v>0</v>
          </cell>
          <cell r="O13">
            <v>1</v>
          </cell>
          <cell r="P13">
            <v>4</v>
          </cell>
          <cell r="R13">
            <v>0</v>
          </cell>
          <cell r="S13">
            <v>0</v>
          </cell>
          <cell r="T13">
            <v>17</v>
          </cell>
          <cell r="U13">
            <v>26</v>
          </cell>
          <cell r="V13">
            <v>0</v>
          </cell>
        </row>
        <row r="14">
          <cell r="C14">
            <v>10417.5</v>
          </cell>
          <cell r="D14">
            <v>77</v>
          </cell>
          <cell r="E14">
            <v>3</v>
          </cell>
          <cell r="F14">
            <v>12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33</v>
          </cell>
          <cell r="L14">
            <v>1</v>
          </cell>
          <cell r="M14">
            <v>4</v>
          </cell>
          <cell r="N14">
            <v>0</v>
          </cell>
          <cell r="O14">
            <v>0</v>
          </cell>
          <cell r="P14">
            <v>1</v>
          </cell>
          <cell r="R14">
            <v>2</v>
          </cell>
          <cell r="S14">
            <v>0</v>
          </cell>
          <cell r="T14">
            <v>10</v>
          </cell>
          <cell r="U14">
            <v>10</v>
          </cell>
          <cell r="V14">
            <v>2</v>
          </cell>
        </row>
        <row r="15">
          <cell r="C15">
            <v>155177.5</v>
          </cell>
          <cell r="D15">
            <v>1085</v>
          </cell>
          <cell r="E15">
            <v>17</v>
          </cell>
          <cell r="F15">
            <v>139</v>
          </cell>
          <cell r="G15">
            <v>2</v>
          </cell>
          <cell r="H15">
            <v>10</v>
          </cell>
          <cell r="I15">
            <v>0</v>
          </cell>
          <cell r="J15">
            <v>98</v>
          </cell>
          <cell r="K15">
            <v>434</v>
          </cell>
          <cell r="L15">
            <v>38</v>
          </cell>
          <cell r="M15">
            <v>50</v>
          </cell>
          <cell r="N15">
            <v>0</v>
          </cell>
          <cell r="O15">
            <v>1</v>
          </cell>
          <cell r="P15">
            <v>17</v>
          </cell>
          <cell r="R15">
            <v>9</v>
          </cell>
          <cell r="S15">
            <v>2</v>
          </cell>
          <cell r="T15">
            <v>109</v>
          </cell>
          <cell r="U15">
            <v>157</v>
          </cell>
          <cell r="V15">
            <v>8</v>
          </cell>
        </row>
        <row r="16">
          <cell r="C16">
            <v>63251</v>
          </cell>
          <cell r="D16">
            <v>395</v>
          </cell>
          <cell r="E16">
            <v>4</v>
          </cell>
          <cell r="F16">
            <v>74</v>
          </cell>
          <cell r="G16">
            <v>0</v>
          </cell>
          <cell r="H16">
            <v>12</v>
          </cell>
          <cell r="I16">
            <v>0</v>
          </cell>
          <cell r="J16">
            <v>5</v>
          </cell>
          <cell r="K16">
            <v>163</v>
          </cell>
          <cell r="L16">
            <v>20</v>
          </cell>
          <cell r="M16">
            <v>20</v>
          </cell>
          <cell r="N16">
            <v>0</v>
          </cell>
          <cell r="O16">
            <v>0</v>
          </cell>
          <cell r="P16">
            <v>7</v>
          </cell>
          <cell r="R16">
            <v>5</v>
          </cell>
          <cell r="S16">
            <v>1</v>
          </cell>
          <cell r="T16">
            <v>43</v>
          </cell>
          <cell r="U16">
            <v>41</v>
          </cell>
          <cell r="V16">
            <v>3</v>
          </cell>
        </row>
        <row r="17">
          <cell r="C17">
            <v>218428.5</v>
          </cell>
          <cell r="D17">
            <v>1480</v>
          </cell>
          <cell r="E17">
            <v>21</v>
          </cell>
          <cell r="F17">
            <v>213</v>
          </cell>
          <cell r="G17">
            <v>2</v>
          </cell>
          <cell r="H17">
            <v>22</v>
          </cell>
          <cell r="I17">
            <v>0</v>
          </cell>
          <cell r="J17">
            <v>103</v>
          </cell>
          <cell r="K17">
            <v>597</v>
          </cell>
          <cell r="L17">
            <v>58</v>
          </cell>
          <cell r="M17">
            <v>70</v>
          </cell>
          <cell r="N17">
            <v>0</v>
          </cell>
          <cell r="O17">
            <v>1</v>
          </cell>
          <cell r="P17">
            <v>24</v>
          </cell>
          <cell r="R17">
            <v>14</v>
          </cell>
          <cell r="S17">
            <v>3</v>
          </cell>
          <cell r="T17">
            <v>152</v>
          </cell>
          <cell r="U17">
            <v>198</v>
          </cell>
          <cell r="V17">
            <v>11</v>
          </cell>
        </row>
      </sheetData>
      <sheetData sheetId="29" refreshError="1">
        <row r="5">
          <cell r="Y5">
            <v>265</v>
          </cell>
        </row>
        <row r="6">
          <cell r="Y6">
            <v>75</v>
          </cell>
        </row>
        <row r="7">
          <cell r="Y7">
            <v>121</v>
          </cell>
        </row>
        <row r="8">
          <cell r="Y8">
            <v>134</v>
          </cell>
        </row>
        <row r="9">
          <cell r="Y9">
            <v>154</v>
          </cell>
        </row>
        <row r="10">
          <cell r="Y10">
            <v>156</v>
          </cell>
        </row>
        <row r="11">
          <cell r="Y11">
            <v>287</v>
          </cell>
        </row>
        <row r="12">
          <cell r="Y12">
            <v>160</v>
          </cell>
        </row>
        <row r="13">
          <cell r="Y13">
            <v>178</v>
          </cell>
        </row>
        <row r="14">
          <cell r="Y14">
            <v>98</v>
          </cell>
        </row>
        <row r="15">
          <cell r="Y15">
            <v>1628</v>
          </cell>
        </row>
        <row r="16">
          <cell r="Y16">
            <v>631</v>
          </cell>
        </row>
        <row r="17">
          <cell r="Y17">
            <v>2259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>
        <row r="5">
          <cell r="E5">
            <v>4</v>
          </cell>
          <cell r="F5">
            <v>10</v>
          </cell>
          <cell r="K5">
            <v>15</v>
          </cell>
          <cell r="L5">
            <v>2</v>
          </cell>
          <cell r="M5">
            <v>2</v>
          </cell>
          <cell r="P5">
            <v>1</v>
          </cell>
          <cell r="S5">
            <v>1</v>
          </cell>
          <cell r="T5">
            <v>16</v>
          </cell>
        </row>
        <row r="6">
          <cell r="K6">
            <v>4</v>
          </cell>
          <cell r="L6">
            <v>2</v>
          </cell>
          <cell r="T6">
            <v>5</v>
          </cell>
        </row>
        <row r="7">
          <cell r="E7">
            <v>3</v>
          </cell>
          <cell r="F7">
            <v>4</v>
          </cell>
          <cell r="J7">
            <v>1</v>
          </cell>
          <cell r="K7">
            <v>4</v>
          </cell>
          <cell r="M7">
            <v>1</v>
          </cell>
          <cell r="T7">
            <v>11</v>
          </cell>
        </row>
        <row r="8">
          <cell r="E8">
            <v>2</v>
          </cell>
          <cell r="F8">
            <v>4</v>
          </cell>
          <cell r="J8">
            <v>3</v>
          </cell>
          <cell r="K8">
            <v>5</v>
          </cell>
          <cell r="L8">
            <v>1</v>
          </cell>
          <cell r="S8">
            <v>1</v>
          </cell>
          <cell r="T8">
            <v>9</v>
          </cell>
        </row>
        <row r="9">
          <cell r="F9">
            <v>3</v>
          </cell>
          <cell r="J9">
            <v>3</v>
          </cell>
          <cell r="K9">
            <v>7</v>
          </cell>
          <cell r="L9">
            <v>1</v>
          </cell>
          <cell r="P9">
            <v>2</v>
          </cell>
          <cell r="T9">
            <v>8</v>
          </cell>
        </row>
        <row r="10">
          <cell r="E10">
            <v>2</v>
          </cell>
          <cell r="F10">
            <v>1</v>
          </cell>
          <cell r="J10">
            <v>1</v>
          </cell>
          <cell r="K10">
            <v>12</v>
          </cell>
          <cell r="M10">
            <v>1</v>
          </cell>
          <cell r="S10">
            <v>3</v>
          </cell>
          <cell r="T10">
            <v>11</v>
          </cell>
        </row>
        <row r="11">
          <cell r="F11">
            <v>3</v>
          </cell>
          <cell r="K11">
            <v>3</v>
          </cell>
          <cell r="L11">
            <v>1</v>
          </cell>
          <cell r="S11">
            <v>3</v>
          </cell>
          <cell r="T11">
            <v>9</v>
          </cell>
        </row>
        <row r="12">
          <cell r="F12">
            <v>5</v>
          </cell>
          <cell r="J12">
            <v>2</v>
          </cell>
          <cell r="K12">
            <v>11</v>
          </cell>
          <cell r="L12">
            <v>1</v>
          </cell>
          <cell r="M12">
            <v>1</v>
          </cell>
          <cell r="S12">
            <v>1</v>
          </cell>
          <cell r="T12">
            <v>14</v>
          </cell>
        </row>
        <row r="13">
          <cell r="F13">
            <v>5</v>
          </cell>
          <cell r="K13">
            <v>9</v>
          </cell>
          <cell r="L13">
            <v>1</v>
          </cell>
          <cell r="M13">
            <v>1</v>
          </cell>
          <cell r="P13">
            <v>1</v>
          </cell>
          <cell r="S13">
            <v>2</v>
          </cell>
          <cell r="T13">
            <v>15</v>
          </cell>
        </row>
        <row r="14">
          <cell r="E14">
            <v>1</v>
          </cell>
          <cell r="F14">
            <v>2</v>
          </cell>
          <cell r="K14">
            <v>3</v>
          </cell>
          <cell r="M14">
            <v>2</v>
          </cell>
          <cell r="S14">
            <v>1</v>
          </cell>
          <cell r="T14">
            <v>5</v>
          </cell>
        </row>
        <row r="16">
          <cell r="E16">
            <v>4</v>
          </cell>
          <cell r="F16">
            <v>11</v>
          </cell>
          <cell r="J16">
            <v>2</v>
          </cell>
          <cell r="K16">
            <v>23</v>
          </cell>
          <cell r="L16">
            <v>5</v>
          </cell>
          <cell r="M16">
            <v>9</v>
          </cell>
          <cell r="P16">
            <v>1</v>
          </cell>
          <cell r="S16">
            <v>6</v>
          </cell>
          <cell r="T16">
            <v>22</v>
          </cell>
        </row>
      </sheetData>
      <sheetData sheetId="63" refreshError="1"/>
      <sheetData sheetId="64" refreshError="1">
        <row r="5">
          <cell r="L5">
            <v>2</v>
          </cell>
          <cell r="R5">
            <v>2</v>
          </cell>
          <cell r="S5">
            <v>2</v>
          </cell>
        </row>
        <row r="6">
          <cell r="K6">
            <v>2</v>
          </cell>
          <cell r="S6">
            <v>2</v>
          </cell>
        </row>
        <row r="7">
          <cell r="E7">
            <v>1</v>
          </cell>
          <cell r="K7">
            <v>1</v>
          </cell>
          <cell r="S7">
            <v>2</v>
          </cell>
        </row>
        <row r="8">
          <cell r="R8">
            <v>1</v>
          </cell>
          <cell r="S8">
            <v>1</v>
          </cell>
        </row>
        <row r="9">
          <cell r="F9">
            <v>1</v>
          </cell>
          <cell r="K9">
            <v>1</v>
          </cell>
          <cell r="M9">
            <v>1</v>
          </cell>
          <cell r="R9">
            <v>1</v>
          </cell>
          <cell r="S9">
            <v>1</v>
          </cell>
        </row>
        <row r="10">
          <cell r="F10">
            <v>1</v>
          </cell>
          <cell r="K10">
            <v>1</v>
          </cell>
          <cell r="M10">
            <v>1</v>
          </cell>
          <cell r="R10">
            <v>1</v>
          </cell>
          <cell r="S10">
            <v>1</v>
          </cell>
        </row>
        <row r="11">
          <cell r="K11">
            <v>3</v>
          </cell>
          <cell r="P11">
            <v>1</v>
          </cell>
          <cell r="S11">
            <v>3</v>
          </cell>
        </row>
        <row r="12">
          <cell r="S12">
            <v>1</v>
          </cell>
        </row>
        <row r="13">
          <cell r="K13">
            <v>3</v>
          </cell>
          <cell r="M13">
            <v>1</v>
          </cell>
          <cell r="S13">
            <v>6</v>
          </cell>
        </row>
        <row r="14">
          <cell r="E14">
            <v>1</v>
          </cell>
          <cell r="F14">
            <v>1</v>
          </cell>
          <cell r="R14">
            <v>1</v>
          </cell>
          <cell r="S14">
            <v>1</v>
          </cell>
        </row>
        <row r="16">
          <cell r="F16">
            <v>3</v>
          </cell>
          <cell r="K16">
            <v>1</v>
          </cell>
          <cell r="M16">
            <v>1</v>
          </cell>
          <cell r="R16">
            <v>3</v>
          </cell>
          <cell r="S16">
            <v>8</v>
          </cell>
        </row>
      </sheetData>
      <sheetData sheetId="65" refreshError="1">
        <row r="5">
          <cell r="C5">
            <v>18301</v>
          </cell>
          <cell r="D5">
            <v>57</v>
          </cell>
          <cell r="E5">
            <v>4</v>
          </cell>
          <cell r="F5">
            <v>10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15</v>
          </cell>
          <cell r="L5">
            <v>4</v>
          </cell>
          <cell r="M5">
            <v>2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3</v>
          </cell>
          <cell r="S5">
            <v>18</v>
          </cell>
        </row>
        <row r="6">
          <cell r="C6">
            <v>4428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7</v>
          </cell>
        </row>
        <row r="7">
          <cell r="C7">
            <v>6135</v>
          </cell>
          <cell r="D7">
            <v>28</v>
          </cell>
          <cell r="E7">
            <v>4</v>
          </cell>
          <cell r="F7">
            <v>4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5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13</v>
          </cell>
        </row>
        <row r="8">
          <cell r="C8">
            <v>6898</v>
          </cell>
          <cell r="D8">
            <v>27</v>
          </cell>
          <cell r="E8">
            <v>2</v>
          </cell>
          <cell r="F8">
            <v>4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5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10</v>
          </cell>
        </row>
        <row r="9">
          <cell r="C9">
            <v>7251</v>
          </cell>
          <cell r="D9">
            <v>29</v>
          </cell>
          <cell r="E9">
            <v>0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8</v>
          </cell>
          <cell r="L9">
            <v>1</v>
          </cell>
          <cell r="M9">
            <v>1</v>
          </cell>
          <cell r="N9">
            <v>0</v>
          </cell>
          <cell r="O9">
            <v>0</v>
          </cell>
          <cell r="P9">
            <v>2</v>
          </cell>
          <cell r="Q9">
            <v>0</v>
          </cell>
          <cell r="R9">
            <v>1</v>
          </cell>
          <cell r="S9">
            <v>9</v>
          </cell>
        </row>
        <row r="10">
          <cell r="C10">
            <v>5892</v>
          </cell>
          <cell r="D10">
            <v>36</v>
          </cell>
          <cell r="E10">
            <v>2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13</v>
          </cell>
          <cell r="L10">
            <v>0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  <cell r="S10">
            <v>12</v>
          </cell>
        </row>
        <row r="11">
          <cell r="C11">
            <v>9897</v>
          </cell>
          <cell r="D11">
            <v>28</v>
          </cell>
          <cell r="E11">
            <v>0</v>
          </cell>
          <cell r="F11">
            <v>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6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3</v>
          </cell>
          <cell r="S11">
            <v>12</v>
          </cell>
        </row>
        <row r="12">
          <cell r="C12">
            <v>7325</v>
          </cell>
          <cell r="D12">
            <v>36</v>
          </cell>
          <cell r="E12">
            <v>0</v>
          </cell>
          <cell r="F12">
            <v>5</v>
          </cell>
          <cell r="G12">
            <v>0</v>
          </cell>
          <cell r="H12">
            <v>0</v>
          </cell>
          <cell r="I12">
            <v>0</v>
          </cell>
          <cell r="J12">
            <v>2</v>
          </cell>
          <cell r="K12">
            <v>11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15</v>
          </cell>
        </row>
        <row r="13">
          <cell r="C13">
            <v>8521</v>
          </cell>
          <cell r="D13">
            <v>44</v>
          </cell>
          <cell r="E13">
            <v>0</v>
          </cell>
          <cell r="F13">
            <v>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12</v>
          </cell>
          <cell r="L13">
            <v>1</v>
          </cell>
          <cell r="M13">
            <v>2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2</v>
          </cell>
          <cell r="S13">
            <v>21</v>
          </cell>
        </row>
        <row r="14">
          <cell r="C14">
            <v>5239</v>
          </cell>
          <cell r="D14">
            <v>18</v>
          </cell>
          <cell r="E14">
            <v>2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</v>
          </cell>
          <cell r="L14">
            <v>0</v>
          </cell>
          <cell r="M14">
            <v>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</v>
          </cell>
          <cell r="S14">
            <v>6</v>
          </cell>
        </row>
        <row r="15">
          <cell r="C15">
            <v>79887</v>
          </cell>
          <cell r="D15">
            <v>318</v>
          </cell>
          <cell r="E15">
            <v>14</v>
          </cell>
          <cell r="F15">
            <v>40</v>
          </cell>
          <cell r="G15">
            <v>0</v>
          </cell>
          <cell r="H15">
            <v>0</v>
          </cell>
          <cell r="I15">
            <v>0</v>
          </cell>
          <cell r="J15">
            <v>10</v>
          </cell>
          <cell r="K15">
            <v>84</v>
          </cell>
          <cell r="L15">
            <v>11</v>
          </cell>
          <cell r="M15">
            <v>11</v>
          </cell>
          <cell r="O15">
            <v>0</v>
          </cell>
          <cell r="P15">
            <v>5</v>
          </cell>
          <cell r="Q15">
            <v>0</v>
          </cell>
          <cell r="R15">
            <v>18</v>
          </cell>
          <cell r="S15">
            <v>123</v>
          </cell>
        </row>
        <row r="16">
          <cell r="C16">
            <v>36996</v>
          </cell>
          <cell r="D16">
            <v>99</v>
          </cell>
          <cell r="E16">
            <v>4</v>
          </cell>
          <cell r="F16">
            <v>14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24</v>
          </cell>
          <cell r="L16">
            <v>5</v>
          </cell>
          <cell r="M16">
            <v>10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9</v>
          </cell>
          <cell r="S16">
            <v>30</v>
          </cell>
        </row>
        <row r="17">
          <cell r="C17">
            <v>116883</v>
          </cell>
          <cell r="D17">
            <v>417</v>
          </cell>
          <cell r="E17">
            <v>18</v>
          </cell>
          <cell r="F17">
            <v>54</v>
          </cell>
          <cell r="G17">
            <v>0</v>
          </cell>
          <cell r="H17">
            <v>0</v>
          </cell>
          <cell r="I17">
            <v>0</v>
          </cell>
          <cell r="J17">
            <v>12</v>
          </cell>
          <cell r="K17">
            <v>108</v>
          </cell>
          <cell r="L17">
            <v>16</v>
          </cell>
          <cell r="M17">
            <v>21</v>
          </cell>
          <cell r="N17">
            <v>0</v>
          </cell>
          <cell r="O17">
            <v>0</v>
          </cell>
          <cell r="P17">
            <v>6</v>
          </cell>
          <cell r="Q17">
            <v>0</v>
          </cell>
          <cell r="R17">
            <v>27</v>
          </cell>
          <cell r="S17">
            <v>153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"/>
      <sheetName val="КОПИЯ"/>
      <sheetName val="янв-трав-18"/>
      <sheetName val="янв-трав-18 (20.08)"/>
      <sheetName val="фев"/>
      <sheetName val="травмы-2_мес"/>
      <sheetName val="март"/>
      <sheetName val="1_квар"/>
      <sheetName val="апр"/>
      <sheetName val="4-трав"/>
      <sheetName val="май"/>
      <sheetName val="5-трав"/>
      <sheetName val="ДТП,_суиц,_алк_отр"/>
      <sheetName val="5_мес-не польз-я"/>
      <sheetName val="ИЮНЬ"/>
      <sheetName val="1-полуг"/>
      <sheetName val="июль"/>
      <sheetName val="7мес "/>
      <sheetName val="травма-7 мес"/>
      <sheetName val="авг"/>
      <sheetName val="8 мес -18"/>
      <sheetName val="сен"/>
      <sheetName val="9_мес"/>
      <sheetName val="9_мес (КМН)"/>
      <sheetName val="Лист3"/>
      <sheetName val="окт"/>
      <sheetName val="10_мес травмы"/>
      <sheetName val="утоп"/>
      <sheetName val="нояб"/>
      <sheetName val="11-2017"/>
      <sheetName val="2017"/>
      <sheetName val="янв-тру"/>
      <sheetName val="фев-тру"/>
      <sheetName val="за_2_мес-тр"/>
      <sheetName val="март-тру"/>
      <sheetName val="труд_1_квар"/>
      <sheetName val="апр-т.сп-18"/>
      <sheetName val="4_мес"/>
      <sheetName val="5_м-_тр"/>
      <sheetName val="июнь-трсп-18г"/>
      <sheetName val="1полуг"/>
      <sheetName val="сентрсп-18г"/>
      <sheetName val="7_мес_тр"/>
      <sheetName val="авг-тр"/>
      <sheetName val="8_мес_тр"/>
      <sheetName val="сен-тр"/>
      <sheetName val="9_мес-тр"/>
      <sheetName val="окт-тр"/>
      <sheetName val="10_мес_тр-17"/>
      <sheetName val="11м-_труд"/>
      <sheetName val="17г_труд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E5">
            <v>3</v>
          </cell>
          <cell r="G5">
            <v>3</v>
          </cell>
          <cell r="I5">
            <v>1</v>
          </cell>
          <cell r="K5">
            <v>3</v>
          </cell>
          <cell r="M5">
            <v>1</v>
          </cell>
          <cell r="O5">
            <v>1</v>
          </cell>
          <cell r="Q5">
            <v>2</v>
          </cell>
          <cell r="S5">
            <v>2</v>
          </cell>
        </row>
        <row r="6">
          <cell r="E6">
            <v>0</v>
          </cell>
          <cell r="G6">
            <v>0</v>
          </cell>
          <cell r="I6">
            <v>0</v>
          </cell>
          <cell r="K6">
            <v>0</v>
          </cell>
          <cell r="M6">
            <v>2</v>
          </cell>
          <cell r="O6">
            <v>0</v>
          </cell>
          <cell r="Q6">
            <v>2</v>
          </cell>
          <cell r="S6">
            <v>1</v>
          </cell>
        </row>
        <row r="7">
          <cell r="E7">
            <v>2</v>
          </cell>
          <cell r="G7">
            <v>0</v>
          </cell>
          <cell r="I7">
            <v>2</v>
          </cell>
          <cell r="K7">
            <v>5</v>
          </cell>
          <cell r="M7">
            <v>4</v>
          </cell>
          <cell r="O7">
            <v>1</v>
          </cell>
          <cell r="Q7">
            <v>2</v>
          </cell>
          <cell r="S7">
            <v>0</v>
          </cell>
        </row>
        <row r="8">
          <cell r="E8">
            <v>3</v>
          </cell>
          <cell r="G8">
            <v>2</v>
          </cell>
          <cell r="I8">
            <v>0</v>
          </cell>
          <cell r="K8">
            <v>0</v>
          </cell>
          <cell r="M8">
            <v>5</v>
          </cell>
          <cell r="O8">
            <v>0</v>
          </cell>
          <cell r="Q8">
            <v>2</v>
          </cell>
          <cell r="S8">
            <v>2</v>
          </cell>
        </row>
        <row r="9">
          <cell r="E9">
            <v>0</v>
          </cell>
          <cell r="G9">
            <v>0</v>
          </cell>
          <cell r="I9">
            <v>1</v>
          </cell>
          <cell r="K9">
            <v>2</v>
          </cell>
          <cell r="M9">
            <v>4</v>
          </cell>
          <cell r="O9">
            <v>0</v>
          </cell>
          <cell r="Q9">
            <v>1</v>
          </cell>
          <cell r="S9">
            <v>1</v>
          </cell>
        </row>
        <row r="10">
          <cell r="E10">
            <v>2</v>
          </cell>
          <cell r="G10">
            <v>1</v>
          </cell>
          <cell r="I10">
            <v>0</v>
          </cell>
          <cell r="K10">
            <v>1</v>
          </cell>
          <cell r="M10">
            <v>5</v>
          </cell>
          <cell r="O10">
            <v>0</v>
          </cell>
          <cell r="Q10">
            <v>0</v>
          </cell>
          <cell r="S10">
            <v>0</v>
          </cell>
        </row>
        <row r="11">
          <cell r="E11">
            <v>2</v>
          </cell>
          <cell r="G11">
            <v>0</v>
          </cell>
          <cell r="I11">
            <v>0</v>
          </cell>
          <cell r="K11">
            <v>0</v>
          </cell>
          <cell r="M11">
            <v>6</v>
          </cell>
          <cell r="O11">
            <v>1</v>
          </cell>
          <cell r="Q11">
            <v>0</v>
          </cell>
          <cell r="S11">
            <v>0</v>
          </cell>
        </row>
        <row r="12">
          <cell r="E12">
            <v>4</v>
          </cell>
          <cell r="G12">
            <v>2</v>
          </cell>
          <cell r="I12">
            <v>1</v>
          </cell>
          <cell r="K12">
            <v>0</v>
          </cell>
          <cell r="M12">
            <v>7</v>
          </cell>
          <cell r="O12">
            <v>1</v>
          </cell>
          <cell r="Q12">
            <v>1</v>
          </cell>
          <cell r="S12">
            <v>1</v>
          </cell>
        </row>
        <row r="13">
          <cell r="E13">
            <v>1</v>
          </cell>
          <cell r="G13">
            <v>0</v>
          </cell>
          <cell r="I13">
            <v>0</v>
          </cell>
          <cell r="K13">
            <v>4</v>
          </cell>
          <cell r="M13">
            <v>7</v>
          </cell>
          <cell r="O13">
            <v>0</v>
          </cell>
          <cell r="Q13">
            <v>1</v>
          </cell>
          <cell r="S13">
            <v>0</v>
          </cell>
        </row>
        <row r="14">
          <cell r="E14">
            <v>1</v>
          </cell>
          <cell r="G14">
            <v>1</v>
          </cell>
          <cell r="I14">
            <v>1</v>
          </cell>
          <cell r="K14">
            <v>0</v>
          </cell>
          <cell r="M14">
            <v>2</v>
          </cell>
          <cell r="O14">
            <v>0</v>
          </cell>
          <cell r="Q14">
            <v>2</v>
          </cell>
          <cell r="S14">
            <v>2</v>
          </cell>
        </row>
        <row r="16">
          <cell r="E16">
            <v>3</v>
          </cell>
          <cell r="G16">
            <v>2</v>
          </cell>
          <cell r="I16">
            <v>2</v>
          </cell>
          <cell r="K16">
            <v>2</v>
          </cell>
          <cell r="M16">
            <v>10</v>
          </cell>
          <cell r="O16">
            <v>1</v>
          </cell>
          <cell r="Q16">
            <v>6</v>
          </cell>
          <cell r="S16">
            <v>4</v>
          </cell>
        </row>
      </sheetData>
      <sheetData sheetId="18"/>
      <sheetData sheetId="19">
        <row r="6">
          <cell r="E6">
            <v>1</v>
          </cell>
          <cell r="G6">
            <v>1</v>
          </cell>
          <cell r="K6">
            <v>1</v>
          </cell>
          <cell r="O6">
            <v>1</v>
          </cell>
          <cell r="Q6">
            <v>1</v>
          </cell>
        </row>
        <row r="7">
          <cell r="M7">
            <v>2</v>
          </cell>
        </row>
        <row r="8">
          <cell r="I8">
            <v>1</v>
          </cell>
          <cell r="M8">
            <v>1</v>
          </cell>
          <cell r="O8">
            <v>1</v>
          </cell>
          <cell r="Q8">
            <v>1</v>
          </cell>
        </row>
        <row r="9">
          <cell r="M9">
            <v>1</v>
          </cell>
        </row>
        <row r="11">
          <cell r="E11">
            <v>1</v>
          </cell>
          <cell r="G11">
            <v>1</v>
          </cell>
        </row>
        <row r="12">
          <cell r="E12">
            <v>1</v>
          </cell>
          <cell r="G12">
            <v>1</v>
          </cell>
          <cell r="K12">
            <v>1</v>
          </cell>
          <cell r="M12">
            <v>2</v>
          </cell>
        </row>
        <row r="13">
          <cell r="M13">
            <v>2</v>
          </cell>
        </row>
        <row r="14">
          <cell r="E14">
            <v>2</v>
          </cell>
          <cell r="G14">
            <v>1</v>
          </cell>
          <cell r="I14">
            <v>2</v>
          </cell>
          <cell r="K14">
            <v>2</v>
          </cell>
          <cell r="M14">
            <v>1</v>
          </cell>
        </row>
        <row r="15">
          <cell r="M15">
            <v>1</v>
          </cell>
        </row>
        <row r="17">
          <cell r="E17">
            <v>1</v>
          </cell>
          <cell r="G17">
            <v>1</v>
          </cell>
          <cell r="I17">
            <v>1</v>
          </cell>
          <cell r="M17">
            <v>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">
          <cell r="C6">
            <v>16</v>
          </cell>
          <cell r="E6">
            <v>3</v>
          </cell>
          <cell r="G6">
            <v>3</v>
          </cell>
          <cell r="I6">
            <v>1</v>
          </cell>
          <cell r="K6">
            <v>3</v>
          </cell>
          <cell r="M6">
            <v>1</v>
          </cell>
          <cell r="O6">
            <v>1</v>
          </cell>
          <cell r="Q6">
            <v>4</v>
          </cell>
          <cell r="S6">
            <v>3</v>
          </cell>
        </row>
        <row r="7">
          <cell r="C7">
            <v>5</v>
          </cell>
          <cell r="M7">
            <v>2</v>
          </cell>
          <cell r="Q7">
            <v>2</v>
          </cell>
          <cell r="S7">
            <v>1</v>
          </cell>
        </row>
        <row r="8">
          <cell r="C8">
            <v>11</v>
          </cell>
          <cell r="E8">
            <v>1</v>
          </cell>
          <cell r="I8">
            <v>1</v>
          </cell>
          <cell r="K8">
            <v>2</v>
          </cell>
          <cell r="M8">
            <v>3</v>
          </cell>
          <cell r="O8">
            <v>1</v>
          </cell>
          <cell r="Q8">
            <v>2</v>
          </cell>
        </row>
        <row r="9">
          <cell r="C9">
            <v>9</v>
          </cell>
          <cell r="E9">
            <v>1</v>
          </cell>
          <cell r="G9">
            <v>1</v>
          </cell>
          <cell r="M9">
            <v>5</v>
          </cell>
          <cell r="Q9">
            <v>1</v>
          </cell>
          <cell r="S9">
            <v>1</v>
          </cell>
        </row>
        <row r="10">
          <cell r="C10">
            <v>8</v>
          </cell>
          <cell r="G10">
            <v>0</v>
          </cell>
          <cell r="I10">
            <v>1</v>
          </cell>
          <cell r="K10">
            <v>2</v>
          </cell>
          <cell r="M10">
            <v>4</v>
          </cell>
        </row>
        <row r="11">
          <cell r="C11">
            <v>11</v>
          </cell>
          <cell r="E11">
            <v>2</v>
          </cell>
          <cell r="G11">
            <v>1</v>
          </cell>
          <cell r="K11">
            <v>1</v>
          </cell>
          <cell r="M11">
            <v>5</v>
          </cell>
        </row>
        <row r="12">
          <cell r="C12">
            <v>9</v>
          </cell>
          <cell r="E12">
            <v>2</v>
          </cell>
          <cell r="G12">
            <v>1</v>
          </cell>
          <cell r="M12">
            <v>5</v>
          </cell>
          <cell r="O12">
            <v>1</v>
          </cell>
        </row>
        <row r="13">
          <cell r="C13">
            <v>14</v>
          </cell>
          <cell r="E13">
            <v>4</v>
          </cell>
          <cell r="G13">
            <v>2</v>
          </cell>
          <cell r="I13">
            <v>1</v>
          </cell>
          <cell r="M13">
            <v>6</v>
          </cell>
          <cell r="Q13">
            <v>1</v>
          </cell>
          <cell r="S13">
            <v>1</v>
          </cell>
        </row>
        <row r="14">
          <cell r="C14">
            <v>15</v>
          </cell>
          <cell r="E14">
            <v>1</v>
          </cell>
          <cell r="G14">
            <v>0</v>
          </cell>
          <cell r="K14">
            <v>3</v>
          </cell>
          <cell r="M14">
            <v>8</v>
          </cell>
          <cell r="Q14">
            <v>1</v>
          </cell>
        </row>
        <row r="15">
          <cell r="C15">
            <v>5</v>
          </cell>
          <cell r="E15">
            <v>1</v>
          </cell>
          <cell r="G15">
            <v>1</v>
          </cell>
          <cell r="I15">
            <v>1</v>
          </cell>
          <cell r="M15">
            <v>2</v>
          </cell>
          <cell r="Q15">
            <v>1</v>
          </cell>
          <cell r="S15">
            <v>1</v>
          </cell>
        </row>
        <row r="17">
          <cell r="C17">
            <v>22</v>
          </cell>
          <cell r="E17">
            <v>3</v>
          </cell>
          <cell r="G17">
            <v>2</v>
          </cell>
          <cell r="I17">
            <v>2</v>
          </cell>
          <cell r="K17">
            <v>1</v>
          </cell>
          <cell r="M17">
            <v>8</v>
          </cell>
          <cell r="Q17">
            <v>4</v>
          </cell>
          <cell r="S17">
            <v>2</v>
          </cell>
        </row>
      </sheetData>
      <sheetData sheetId="43">
        <row r="6">
          <cell r="C6">
            <v>2</v>
          </cell>
          <cell r="E6">
            <v>1</v>
          </cell>
          <cell r="G6">
            <v>1</v>
          </cell>
          <cell r="K6">
            <v>1</v>
          </cell>
        </row>
        <row r="7">
          <cell r="C7">
            <v>2</v>
          </cell>
          <cell r="M7">
            <v>2</v>
          </cell>
        </row>
        <row r="8">
          <cell r="C8">
            <v>3</v>
          </cell>
          <cell r="I8">
            <v>1</v>
          </cell>
          <cell r="M8">
            <v>1</v>
          </cell>
          <cell r="O8">
            <v>1</v>
          </cell>
        </row>
        <row r="9">
          <cell r="C9">
            <v>1</v>
          </cell>
          <cell r="M9">
            <v>1</v>
          </cell>
        </row>
        <row r="10">
          <cell r="C10">
            <v>1</v>
          </cell>
        </row>
        <row r="11">
          <cell r="C11">
            <v>1</v>
          </cell>
          <cell r="E11">
            <v>1</v>
          </cell>
          <cell r="G11">
            <v>1</v>
          </cell>
        </row>
        <row r="12">
          <cell r="C12">
            <v>3</v>
          </cell>
          <cell r="E12">
            <v>1</v>
          </cell>
          <cell r="G12">
            <v>1</v>
          </cell>
          <cell r="K12">
            <v>1</v>
          </cell>
          <cell r="M12">
            <v>1</v>
          </cell>
        </row>
        <row r="13">
          <cell r="C13">
            <v>1</v>
          </cell>
          <cell r="M13">
            <v>1</v>
          </cell>
        </row>
        <row r="14">
          <cell r="C14">
            <v>6</v>
          </cell>
          <cell r="E14">
            <v>2</v>
          </cell>
          <cell r="G14">
            <v>1</v>
          </cell>
          <cell r="K14">
            <v>2</v>
          </cell>
          <cell r="M14">
            <v>1</v>
          </cell>
        </row>
        <row r="15">
          <cell r="C15">
            <v>1</v>
          </cell>
          <cell r="M15">
            <v>1</v>
          </cell>
        </row>
        <row r="17">
          <cell r="C17">
            <v>8</v>
          </cell>
          <cell r="E17">
            <v>1</v>
          </cell>
          <cell r="G17">
            <v>1</v>
          </cell>
          <cell r="I17">
            <v>1</v>
          </cell>
          <cell r="M17">
            <v>3</v>
          </cell>
          <cell r="O17">
            <v>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D31"/>
  <sheetViews>
    <sheetView showZeros="0" view="pageBreakPreview" topLeftCell="A2" zoomScale="91" zoomScaleNormal="95" zoomScaleSheetLayoutView="91" workbookViewId="0">
      <selection activeCell="C6" sqref="C6:C18"/>
    </sheetView>
  </sheetViews>
  <sheetFormatPr defaultRowHeight="12.75"/>
  <cols>
    <col min="1" max="1" width="3.5703125" customWidth="1"/>
    <col min="2" max="2" width="19.5703125" customWidth="1"/>
    <col min="3" max="3" width="8.42578125" customWidth="1"/>
    <col min="4" max="4" width="7.42578125" customWidth="1"/>
    <col min="5" max="5" width="8" customWidth="1"/>
    <col min="6" max="6" width="5.7109375" customWidth="1"/>
    <col min="7" max="7" width="6.42578125" customWidth="1"/>
    <col min="8" max="8" width="7.7109375" customWidth="1"/>
    <col min="9" max="9" width="7.5703125" customWidth="1"/>
    <col min="10" max="10" width="6.28515625" customWidth="1"/>
    <col min="11" max="11" width="7.85546875" customWidth="1"/>
    <col min="12" max="12" width="6.7109375" customWidth="1"/>
    <col min="13" max="13" width="6.5703125" customWidth="1"/>
    <col min="14" max="14" width="8.5703125" customWidth="1"/>
    <col min="15" max="15" width="8" customWidth="1"/>
    <col min="16" max="16" width="6.5703125" customWidth="1"/>
    <col min="17" max="17" width="7.42578125" customWidth="1"/>
    <col min="18" max="18" width="8.7109375" customWidth="1"/>
    <col min="19" max="19" width="7.7109375" customWidth="1"/>
    <col min="20" max="20" width="7.42578125" customWidth="1"/>
    <col min="22" max="22" width="9.140625" customWidth="1"/>
    <col min="23" max="23" width="8.28515625" customWidth="1"/>
    <col min="24" max="24" width="7.140625" customWidth="1"/>
    <col min="25" max="25" width="8.7109375" customWidth="1"/>
    <col min="26" max="26" width="9" customWidth="1"/>
  </cols>
  <sheetData>
    <row r="1" spans="1:29" ht="38.2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9" ht="22.5" customHeight="1" thickBot="1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</row>
    <row r="3" spans="1:29" ht="30.75" customHeight="1" thickBot="1">
      <c r="A3" s="349" t="s">
        <v>2</v>
      </c>
      <c r="B3" s="349" t="s">
        <v>3</v>
      </c>
      <c r="C3" s="359" t="s">
        <v>4</v>
      </c>
      <c r="D3" s="360" t="s">
        <v>5</v>
      </c>
      <c r="E3" s="361" t="s">
        <v>6</v>
      </c>
      <c r="F3" s="361"/>
      <c r="G3" s="361"/>
      <c r="H3" s="361"/>
      <c r="I3" s="361"/>
      <c r="J3" s="361"/>
      <c r="K3" s="361"/>
      <c r="L3" s="361"/>
      <c r="M3" s="361"/>
      <c r="N3" s="362" t="s">
        <v>7</v>
      </c>
      <c r="O3" s="360" t="s">
        <v>8</v>
      </c>
      <c r="P3" s="360"/>
      <c r="Q3" s="360"/>
      <c r="R3" s="360"/>
      <c r="S3" s="360"/>
      <c r="T3" s="363" t="s">
        <v>9</v>
      </c>
      <c r="U3" s="350" t="s">
        <v>10</v>
      </c>
      <c r="V3" s="352" t="s">
        <v>11</v>
      </c>
      <c r="W3" s="355" t="s">
        <v>12</v>
      </c>
      <c r="X3" s="355" t="s">
        <v>13</v>
      </c>
      <c r="Y3" s="356" t="s">
        <v>14</v>
      </c>
      <c r="Z3" s="356"/>
      <c r="AA3" s="357" t="s">
        <v>15</v>
      </c>
      <c r="AB3" s="346" t="s">
        <v>16</v>
      </c>
    </row>
    <row r="4" spans="1:29" ht="15.75" customHeight="1" thickBot="1">
      <c r="A4" s="349"/>
      <c r="B4" s="349"/>
      <c r="C4" s="359"/>
      <c r="D4" s="360"/>
      <c r="E4" s="348" t="s">
        <v>17</v>
      </c>
      <c r="F4" s="349" t="s">
        <v>18</v>
      </c>
      <c r="G4" s="349" t="s">
        <v>19</v>
      </c>
      <c r="H4" s="1" t="s">
        <v>20</v>
      </c>
      <c r="I4" s="2"/>
      <c r="J4" s="349" t="s">
        <v>21</v>
      </c>
      <c r="K4" s="349" t="s">
        <v>22</v>
      </c>
      <c r="L4" s="349" t="s">
        <v>23</v>
      </c>
      <c r="M4" s="349" t="s">
        <v>24</v>
      </c>
      <c r="N4" s="362"/>
      <c r="O4" s="339" t="s">
        <v>25</v>
      </c>
      <c r="P4" s="339" t="s">
        <v>26</v>
      </c>
      <c r="Q4" s="339" t="s">
        <v>27</v>
      </c>
      <c r="R4" s="339" t="s">
        <v>28</v>
      </c>
      <c r="S4" s="339" t="s">
        <v>29</v>
      </c>
      <c r="T4" s="363"/>
      <c r="U4" s="351"/>
      <c r="V4" s="353"/>
      <c r="W4" s="355"/>
      <c r="X4" s="355"/>
      <c r="Y4" s="340" t="s">
        <v>30</v>
      </c>
      <c r="Z4" s="342" t="s">
        <v>31</v>
      </c>
      <c r="AA4" s="347"/>
      <c r="AB4" s="347"/>
      <c r="AC4" s="344" t="s">
        <v>32</v>
      </c>
    </row>
    <row r="5" spans="1:29" ht="85.5" customHeight="1">
      <c r="A5" s="349"/>
      <c r="B5" s="349"/>
      <c r="C5" s="359"/>
      <c r="D5" s="360"/>
      <c r="E5" s="348"/>
      <c r="F5" s="349"/>
      <c r="G5" s="349"/>
      <c r="H5" s="3" t="s">
        <v>33</v>
      </c>
      <c r="I5" s="3" t="s">
        <v>34</v>
      </c>
      <c r="J5" s="349"/>
      <c r="K5" s="349"/>
      <c r="L5" s="349"/>
      <c r="M5" s="349"/>
      <c r="N5" s="362"/>
      <c r="O5" s="339"/>
      <c r="P5" s="339"/>
      <c r="Q5" s="339"/>
      <c r="R5" s="339"/>
      <c r="S5" s="339"/>
      <c r="T5" s="364"/>
      <c r="U5" s="350"/>
      <c r="V5" s="354"/>
      <c r="W5" s="355"/>
      <c r="X5" s="355"/>
      <c r="Y5" s="341"/>
      <c r="Z5" s="343"/>
      <c r="AA5" s="347"/>
      <c r="AB5" s="347"/>
      <c r="AC5" s="345"/>
    </row>
    <row r="6" spans="1:29" ht="20.100000000000001" customHeight="1">
      <c r="A6" s="4">
        <v>1</v>
      </c>
      <c r="B6" s="5" t="s">
        <v>35</v>
      </c>
      <c r="C6" s="6">
        <f>[1]авг!C6</f>
        <v>33949.5</v>
      </c>
      <c r="D6" s="7">
        <f>'[1]7 мес-18'!D6+[1]авг!D6</f>
        <v>268</v>
      </c>
      <c r="E6" s="8">
        <f>'[1]7 мес-18'!E6+[1]авг!E6</f>
        <v>197</v>
      </c>
      <c r="F6" s="8">
        <f>'[1]7 мес-18'!F6+[1]авг!F6</f>
        <v>1</v>
      </c>
      <c r="G6" s="8">
        <f>'[1]7 мес-18'!G6+[1]авг!G6</f>
        <v>0</v>
      </c>
      <c r="H6" s="8">
        <f>'[1]7 мес-18'!H6+[1]авг!H6</f>
        <v>1</v>
      </c>
      <c r="I6" s="8">
        <f>'[1]7 мес-18'!I6+[1]авг!I6</f>
        <v>1</v>
      </c>
      <c r="J6" s="8">
        <f>'[1]7 мес-18'!J6+[1]авг!J6</f>
        <v>57</v>
      </c>
      <c r="K6" s="8">
        <f>'[1]7 мес-18'!K6+[1]авг!K6</f>
        <v>139</v>
      </c>
      <c r="L6" s="8">
        <f>'[1]7 мес-18'!L6+[1]авг!L6</f>
        <v>123</v>
      </c>
      <c r="M6" s="8">
        <f>'[1]7 мес-18'!M6+[1]авг!M6</f>
        <v>74</v>
      </c>
      <c r="N6" s="9">
        <f>D6/C6*1000*1.502</f>
        <v>11.856905109059044</v>
      </c>
      <c r="O6" s="10">
        <f>E6/C6*1000*1.502</f>
        <v>8.7157100988232532</v>
      </c>
      <c r="P6" s="11">
        <f>SUM(J6/V6)*1000*1.502</f>
        <v>4.6781050215835203</v>
      </c>
      <c r="Q6" s="11">
        <f>F6*1000/D6</f>
        <v>3.7313432835820897</v>
      </c>
      <c r="R6" s="10">
        <f>(H6+I6)*1000/(D6+I6)</f>
        <v>7.4349442379182156</v>
      </c>
      <c r="S6" s="10">
        <f>I6*1000/(D6+I6)</f>
        <v>3.7174721189591078</v>
      </c>
      <c r="T6" s="10"/>
      <c r="U6" s="10">
        <f t="shared" ref="U6:U18" si="0">SUM(N6-O6)</f>
        <v>3.1411950102357906</v>
      </c>
      <c r="V6" s="12">
        <v>18301</v>
      </c>
      <c r="W6" s="13">
        <f>'[1]7 мес-18'!W6+[1]авг!W6</f>
        <v>0</v>
      </c>
      <c r="X6" s="14">
        <f t="shared" ref="X6:X15" si="1">F6+G6+W6</f>
        <v>1</v>
      </c>
      <c r="Y6" s="15">
        <f>X6*10000/Z6*1.502</f>
        <v>1.8057225294541959</v>
      </c>
      <c r="Z6" s="16">
        <v>8318</v>
      </c>
      <c r="AA6" s="13">
        <f t="shared" ref="AA6:AA17" si="2">AB6/2</f>
        <v>35.5</v>
      </c>
      <c r="AB6" s="13">
        <f t="shared" ref="AB6:AB18" si="3">D6-E6</f>
        <v>71</v>
      </c>
      <c r="AC6" s="17">
        <v>1</v>
      </c>
    </row>
    <row r="7" spans="1:29" ht="20.100000000000001" customHeight="1">
      <c r="A7" s="4">
        <v>2</v>
      </c>
      <c r="B7" s="5" t="s">
        <v>36</v>
      </c>
      <c r="C7" s="6">
        <f>[1]авг!C7</f>
        <v>8309.5</v>
      </c>
      <c r="D7" s="7">
        <f>'[1]7 мес-18'!D7+[1]авг!D7</f>
        <v>76</v>
      </c>
      <c r="E7" s="8">
        <f>'[1]7 мес-18'!E7+[1]авг!E7</f>
        <v>69</v>
      </c>
      <c r="F7" s="8">
        <f>'[1]7 мес-18'!F7+[1]авг!F7</f>
        <v>1</v>
      </c>
      <c r="G7" s="8">
        <f>'[1]7 мес-18'!G7+[1]авг!G7</f>
        <v>0</v>
      </c>
      <c r="H7" s="8">
        <f>'[1]7 мес-18'!H7+[1]авг!H7</f>
        <v>0</v>
      </c>
      <c r="I7" s="8">
        <f>'[1]7 мес-18'!I7+[1]авг!I7</f>
        <v>0</v>
      </c>
      <c r="J7" s="8">
        <f>'[1]7 мес-18'!J7+[1]авг!J7</f>
        <v>15</v>
      </c>
      <c r="K7" s="8">
        <f>'[1]7 мес-18'!K7+[1]авг!K7</f>
        <v>53</v>
      </c>
      <c r="L7" s="8">
        <f>'[1]7 мес-18'!L7+[1]авг!L7</f>
        <v>35</v>
      </c>
      <c r="M7" s="8">
        <f>'[1]7 мес-18'!M7+[1]авг!M7</f>
        <v>34</v>
      </c>
      <c r="N7" s="9">
        <f t="shared" ref="N7:N18" si="4">D7/C7*1000*1.502</f>
        <v>13.737529333894937</v>
      </c>
      <c r="O7" s="10">
        <f t="shared" ref="O7:O18" si="5">E7/C7*1000*1.502</f>
        <v>12.472230579457248</v>
      </c>
      <c r="P7" s="11">
        <f t="shared" ref="P7:P18" si="6">SUM(J7/V7)*1000*1.502</f>
        <v>5.088075880758808</v>
      </c>
      <c r="Q7" s="11">
        <f t="shared" ref="Q7:Q17" si="7">F7*1000/D7</f>
        <v>13.157894736842104</v>
      </c>
      <c r="R7" s="10">
        <f t="shared" ref="R7:R18" si="8">(H7+I7)*1000/(D7+I7)</f>
        <v>0</v>
      </c>
      <c r="S7" s="10">
        <f t="shared" ref="S7:S18" si="9">I7*1000/(D7+I7)</f>
        <v>0</v>
      </c>
      <c r="T7" s="10"/>
      <c r="U7" s="10">
        <f t="shared" si="0"/>
        <v>1.2652987544376888</v>
      </c>
      <c r="V7" s="12">
        <v>4428</v>
      </c>
      <c r="W7" s="13">
        <f>'[1]7 мес-18'!W7+[1]авг!W7</f>
        <v>0</v>
      </c>
      <c r="X7" s="14">
        <f t="shared" si="1"/>
        <v>1</v>
      </c>
      <c r="Y7" s="15">
        <f t="shared" ref="Y7:Y18" si="10">X7*10000/Z7*1.502</f>
        <v>6.1481784690953747</v>
      </c>
      <c r="Z7" s="16">
        <v>2443</v>
      </c>
      <c r="AA7" s="13">
        <f t="shared" si="2"/>
        <v>3.5</v>
      </c>
      <c r="AB7" s="13">
        <f t="shared" si="3"/>
        <v>7</v>
      </c>
      <c r="AC7" s="17">
        <v>1</v>
      </c>
    </row>
    <row r="8" spans="1:29" ht="20.100000000000001" customHeight="1">
      <c r="A8" s="4">
        <v>3</v>
      </c>
      <c r="B8" s="5" t="s">
        <v>37</v>
      </c>
      <c r="C8" s="6">
        <f>[1]авг!C8</f>
        <v>12417</v>
      </c>
      <c r="D8" s="7">
        <f>'[1]7 мес-18'!D8+[1]авг!D8</f>
        <v>121</v>
      </c>
      <c r="E8" s="8">
        <f>'[1]7 мес-18'!E8+[1]авг!E8</f>
        <v>109</v>
      </c>
      <c r="F8" s="8">
        <f>'[1]7 мес-18'!F8+[1]авг!F8</f>
        <v>0</v>
      </c>
      <c r="G8" s="8">
        <f>'[1]7 мес-18'!G8+[1]авг!G8</f>
        <v>2</v>
      </c>
      <c r="H8" s="8">
        <f>'[1]7 мес-18'!H8+[1]авг!H8</f>
        <v>0</v>
      </c>
      <c r="I8" s="8">
        <f>'[1]7 мес-18'!I8+[1]авг!I8</f>
        <v>2</v>
      </c>
      <c r="J8" s="8">
        <f>'[1]7 мес-18'!J8+[1]авг!J8</f>
        <v>28</v>
      </c>
      <c r="K8" s="8">
        <f>'[1]7 мес-18'!K8+[1]авг!K8</f>
        <v>79</v>
      </c>
      <c r="L8" s="8">
        <f>'[1]7 мес-18'!L8+[1]авг!L8</f>
        <v>69</v>
      </c>
      <c r="M8" s="8">
        <f>'[1]7 мес-18'!M8+[1]авг!M8</f>
        <v>40</v>
      </c>
      <c r="N8" s="9">
        <f t="shared" si="4"/>
        <v>14.636546669888055</v>
      </c>
      <c r="O8" s="10">
        <f t="shared" si="5"/>
        <v>13.184988322461141</v>
      </c>
      <c r="P8" s="11">
        <f t="shared" si="6"/>
        <v>6.8550937245313772</v>
      </c>
      <c r="Q8" s="11">
        <f t="shared" si="7"/>
        <v>0</v>
      </c>
      <c r="R8" s="10">
        <f t="shared" si="8"/>
        <v>16.260162601626018</v>
      </c>
      <c r="S8" s="10">
        <f t="shared" si="9"/>
        <v>16.260162601626018</v>
      </c>
      <c r="T8" s="10"/>
      <c r="U8" s="10">
        <f t="shared" si="0"/>
        <v>1.4515583474269143</v>
      </c>
      <c r="V8" s="12">
        <v>6135</v>
      </c>
      <c r="W8" s="13">
        <f>'[1]7 мес-18'!W8+[1]авг!W8</f>
        <v>0</v>
      </c>
      <c r="X8" s="14">
        <f t="shared" si="1"/>
        <v>2</v>
      </c>
      <c r="Y8" s="15">
        <f t="shared" si="10"/>
        <v>7.8679937139863805</v>
      </c>
      <c r="Z8" s="16">
        <v>3818</v>
      </c>
      <c r="AA8" s="13">
        <f t="shared" si="2"/>
        <v>6</v>
      </c>
      <c r="AB8" s="13">
        <f t="shared" si="3"/>
        <v>12</v>
      </c>
      <c r="AC8" s="17"/>
    </row>
    <row r="9" spans="1:29" ht="20.100000000000001" customHeight="1">
      <c r="A9" s="4">
        <v>4</v>
      </c>
      <c r="B9" s="5" t="s">
        <v>38</v>
      </c>
      <c r="C9" s="6">
        <f>[1]авг!C9</f>
        <v>13755.5</v>
      </c>
      <c r="D9" s="7">
        <f>'[1]7 мес-18'!D9+[1]авг!D9</f>
        <v>136</v>
      </c>
      <c r="E9" s="8">
        <f>'[1]7 мес-18'!E9+[1]авг!E9</f>
        <v>101</v>
      </c>
      <c r="F9" s="8">
        <f>'[1]7 мес-18'!F9+[1]авг!F9</f>
        <v>2</v>
      </c>
      <c r="G9" s="8">
        <f>'[1]7 мес-18'!G9+[1]авг!G9</f>
        <v>2</v>
      </c>
      <c r="H9" s="8">
        <f>'[1]7 мес-18'!H9+[1]авг!H9</f>
        <v>1</v>
      </c>
      <c r="I9" s="8">
        <f>'[1]7 мес-18'!I9+[1]авг!I9</f>
        <v>0</v>
      </c>
      <c r="J9" s="8">
        <f>'[1]7 мес-18'!J9+[1]авг!J9</f>
        <v>27</v>
      </c>
      <c r="K9" s="8">
        <f>'[1]7 мес-18'!K9+[1]авг!K9</f>
        <v>70</v>
      </c>
      <c r="L9" s="8">
        <f>'[1]7 мес-18'!L9+[1]авг!L9</f>
        <v>58</v>
      </c>
      <c r="M9" s="8">
        <f>'[1]7 мес-18'!M9+[1]авг!M9</f>
        <v>43</v>
      </c>
      <c r="N9" s="9">
        <f t="shared" si="4"/>
        <v>14.850205372396495</v>
      </c>
      <c r="O9" s="10">
        <f t="shared" si="5"/>
        <v>11.028461342735634</v>
      </c>
      <c r="P9" s="11">
        <f t="shared" si="6"/>
        <v>5.8790953899681062</v>
      </c>
      <c r="Q9" s="11">
        <f t="shared" si="7"/>
        <v>14.705882352941176</v>
      </c>
      <c r="R9" s="10">
        <f t="shared" si="8"/>
        <v>7.3529411764705879</v>
      </c>
      <c r="S9" s="10">
        <f t="shared" si="9"/>
        <v>0</v>
      </c>
      <c r="T9" s="10"/>
      <c r="U9" s="10">
        <f t="shared" si="0"/>
        <v>3.8217440296608611</v>
      </c>
      <c r="V9" s="12">
        <v>6898</v>
      </c>
      <c r="W9" s="13">
        <f>'[1]7 мес-18'!W9+[1]авг!W9</f>
        <v>0</v>
      </c>
      <c r="X9" s="14">
        <f t="shared" si="1"/>
        <v>4</v>
      </c>
      <c r="Y9" s="15">
        <f t="shared" si="10"/>
        <v>13.592760180995475</v>
      </c>
      <c r="Z9" s="16">
        <v>4420</v>
      </c>
      <c r="AA9" s="13">
        <f t="shared" si="2"/>
        <v>17.5</v>
      </c>
      <c r="AB9" s="13">
        <f t="shared" si="3"/>
        <v>35</v>
      </c>
      <c r="AC9" s="17">
        <v>2</v>
      </c>
    </row>
    <row r="10" spans="1:29" ht="20.100000000000001" customHeight="1">
      <c r="A10" s="4">
        <v>5</v>
      </c>
      <c r="B10" s="5" t="s">
        <v>39</v>
      </c>
      <c r="C10" s="6">
        <f>[1]авг!C10</f>
        <v>14343.5</v>
      </c>
      <c r="D10" s="7">
        <f>'[1]7 мес-18'!D10+[1]авг!D10</f>
        <v>156</v>
      </c>
      <c r="E10" s="8">
        <f>'[1]7 мес-18'!E10+[1]авг!E10</f>
        <v>109</v>
      </c>
      <c r="F10" s="8">
        <f>'[1]7 мес-18'!F10+[1]авг!F10</f>
        <v>0</v>
      </c>
      <c r="G10" s="8">
        <f>'[1]7 мес-18'!G10+[1]авг!G10</f>
        <v>0</v>
      </c>
      <c r="H10" s="8">
        <f>'[1]7 мес-18'!H10+[1]авг!H10</f>
        <v>0</v>
      </c>
      <c r="I10" s="8">
        <f>'[1]7 мес-18'!I10+[1]авг!I10</f>
        <v>0</v>
      </c>
      <c r="J10" s="8">
        <f>'[1]7 мес-18'!J10+[1]авг!J10</f>
        <v>29</v>
      </c>
      <c r="K10" s="8">
        <f>'[1]7 мес-18'!K10+[1]авг!K10</f>
        <v>80</v>
      </c>
      <c r="L10" s="8">
        <f>'[1]7 мес-18'!L10+[1]авг!L10</f>
        <v>55</v>
      </c>
      <c r="M10" s="8">
        <f>'[1]7 мес-18'!M10+[1]авг!M10</f>
        <v>54</v>
      </c>
      <c r="N10" s="9">
        <f t="shared" si="4"/>
        <v>16.335761843343676</v>
      </c>
      <c r="O10" s="10">
        <f t="shared" si="5"/>
        <v>11.414090005926028</v>
      </c>
      <c r="P10" s="11">
        <f t="shared" si="6"/>
        <v>6.0071714246310854</v>
      </c>
      <c r="Q10" s="11">
        <f t="shared" si="7"/>
        <v>0</v>
      </c>
      <c r="R10" s="10">
        <f t="shared" si="8"/>
        <v>0</v>
      </c>
      <c r="S10" s="10">
        <f t="shared" si="9"/>
        <v>0</v>
      </c>
      <c r="T10" s="10"/>
      <c r="U10" s="10">
        <f t="shared" si="0"/>
        <v>4.921671837417648</v>
      </c>
      <c r="V10" s="12">
        <v>7251</v>
      </c>
      <c r="W10" s="13">
        <f>'[1]7 мес-18'!W10+[1]авг!W10</f>
        <v>0</v>
      </c>
      <c r="X10" s="14">
        <f t="shared" si="1"/>
        <v>0</v>
      </c>
      <c r="Y10" s="15">
        <f t="shared" si="10"/>
        <v>0</v>
      </c>
      <c r="Z10" s="16">
        <v>4569</v>
      </c>
      <c r="AA10" s="13">
        <f t="shared" si="2"/>
        <v>23.5</v>
      </c>
      <c r="AB10" s="13">
        <f t="shared" si="3"/>
        <v>47</v>
      </c>
      <c r="AC10" s="17"/>
    </row>
    <row r="11" spans="1:29" ht="20.100000000000001" customHeight="1">
      <c r="A11" s="4">
        <v>6</v>
      </c>
      <c r="B11" s="5" t="s">
        <v>40</v>
      </c>
      <c r="C11" s="6">
        <f>[1]авг!C11</f>
        <v>11622</v>
      </c>
      <c r="D11" s="7">
        <f>'[1]7 мес-18'!D11+[1]авг!D11</f>
        <v>162</v>
      </c>
      <c r="E11" s="8">
        <f>'[1]7 мес-18'!E11+[1]авг!E11</f>
        <v>82</v>
      </c>
      <c r="F11" s="8">
        <f>'[1]7 мес-18'!F11+[1]авг!F11</f>
        <v>2</v>
      </c>
      <c r="G11" s="8">
        <f>'[1]7 мес-18'!G11+[1]авг!G11</f>
        <v>1</v>
      </c>
      <c r="H11" s="8">
        <f>'[1]7 мес-18'!H11+[1]авг!H11</f>
        <v>0</v>
      </c>
      <c r="I11" s="8">
        <f>'[1]7 мес-18'!I11+[1]авг!I11</f>
        <v>2</v>
      </c>
      <c r="J11" s="8">
        <f>'[1]7 мес-18'!J11+[1]авг!J11</f>
        <v>36</v>
      </c>
      <c r="K11" s="8">
        <f>'[1]7 мес-18'!K11+[1]авг!K11</f>
        <v>43</v>
      </c>
      <c r="L11" s="8">
        <f>'[1]7 мес-18'!L11+[1]авг!L11</f>
        <v>48</v>
      </c>
      <c r="M11" s="8">
        <f>'[1]7 мес-18'!M11+[1]авг!M11</f>
        <v>34</v>
      </c>
      <c r="N11" s="9">
        <f t="shared" si="4"/>
        <v>20.936499741868872</v>
      </c>
      <c r="O11" s="10">
        <f t="shared" si="5"/>
        <v>10.597487523662021</v>
      </c>
      <c r="P11" s="11">
        <f t="shared" si="6"/>
        <v>9.1771894093686353</v>
      </c>
      <c r="Q11" s="11">
        <f t="shared" si="7"/>
        <v>12.345679012345679</v>
      </c>
      <c r="R11" s="10">
        <f t="shared" si="8"/>
        <v>12.195121951219512</v>
      </c>
      <c r="S11" s="10">
        <f t="shared" si="9"/>
        <v>12.195121951219512</v>
      </c>
      <c r="T11" s="10"/>
      <c r="U11" s="10">
        <f t="shared" si="0"/>
        <v>10.33901221820685</v>
      </c>
      <c r="V11" s="12">
        <v>5892</v>
      </c>
      <c r="W11" s="13">
        <f>'[1]7 мес-18'!W11+[1]авг!W11</f>
        <v>1</v>
      </c>
      <c r="X11" s="14">
        <f t="shared" si="1"/>
        <v>4</v>
      </c>
      <c r="Y11" s="15">
        <f t="shared" si="10"/>
        <v>13.9106274600602</v>
      </c>
      <c r="Z11" s="16">
        <v>4319</v>
      </c>
      <c r="AA11" s="13">
        <f t="shared" si="2"/>
        <v>40</v>
      </c>
      <c r="AB11" s="13">
        <f t="shared" si="3"/>
        <v>80</v>
      </c>
      <c r="AC11" s="17">
        <v>2</v>
      </c>
    </row>
    <row r="12" spans="1:29" ht="20.100000000000001" customHeight="1">
      <c r="A12" s="4">
        <v>7</v>
      </c>
      <c r="B12" s="5" t="s">
        <v>41</v>
      </c>
      <c r="C12" s="6">
        <f>[1]авг!C12</f>
        <v>19334.5</v>
      </c>
      <c r="D12" s="7">
        <f>'[1]7 мес-18'!D12+[1]авг!D12</f>
        <v>288</v>
      </c>
      <c r="E12" s="8">
        <f>'[1]7 мес-18'!E12+[1]авг!E12</f>
        <v>81</v>
      </c>
      <c r="F12" s="8">
        <f>'[1]7 мес-18'!F12+[1]авг!F12</f>
        <v>4</v>
      </c>
      <c r="G12" s="8">
        <f>'[1]7 мес-18'!G12+[1]авг!G12</f>
        <v>1</v>
      </c>
      <c r="H12" s="8">
        <f>'[1]7 мес-18'!H12+[1]авг!H12</f>
        <v>1</v>
      </c>
      <c r="I12" s="8">
        <f>'[1]7 мес-18'!I12+[1]авг!I12</f>
        <v>2</v>
      </c>
      <c r="J12" s="8">
        <f>'[1]7 мес-18'!J12+[1]авг!J12</f>
        <v>27</v>
      </c>
      <c r="K12" s="8">
        <f>'[1]7 мес-18'!K12+[1]авг!K12</f>
        <v>49</v>
      </c>
      <c r="L12" s="8">
        <f>'[1]7 мес-18'!L12+[1]авг!L12</f>
        <v>45</v>
      </c>
      <c r="M12" s="8">
        <f>'[1]7 мес-18'!M12+[1]авг!M12</f>
        <v>36</v>
      </c>
      <c r="N12" s="9">
        <f t="shared" si="4"/>
        <v>22.373270578499572</v>
      </c>
      <c r="O12" s="10">
        <f t="shared" si="5"/>
        <v>6.2924823502030049</v>
      </c>
      <c r="P12" s="11">
        <f t="shared" si="6"/>
        <v>4.0976053349499848</v>
      </c>
      <c r="Q12" s="11">
        <f t="shared" si="7"/>
        <v>13.888888888888889</v>
      </c>
      <c r="R12" s="10">
        <f t="shared" si="8"/>
        <v>10.344827586206897</v>
      </c>
      <c r="S12" s="10">
        <f t="shared" si="9"/>
        <v>6.8965517241379306</v>
      </c>
      <c r="T12" s="18">
        <f>1*100000/D12*1.502</f>
        <v>521.52777777777783</v>
      </c>
      <c r="U12" s="10">
        <f t="shared" si="0"/>
        <v>16.080788228296566</v>
      </c>
      <c r="V12" s="19">
        <v>9897</v>
      </c>
      <c r="W12" s="13">
        <f>'[1]7 мес-18'!W12+[1]авг!W12</f>
        <v>1</v>
      </c>
      <c r="X12" s="14">
        <f t="shared" si="1"/>
        <v>6</v>
      </c>
      <c r="Y12" s="15">
        <f t="shared" si="10"/>
        <v>11.795811518324607</v>
      </c>
      <c r="Z12" s="20">
        <v>7640</v>
      </c>
      <c r="AA12" s="13">
        <f t="shared" si="2"/>
        <v>103.5</v>
      </c>
      <c r="AB12" s="13">
        <f t="shared" si="3"/>
        <v>207</v>
      </c>
      <c r="AC12" s="17">
        <v>5</v>
      </c>
    </row>
    <row r="13" spans="1:29" ht="20.100000000000001" customHeight="1">
      <c r="A13" s="4">
        <v>8</v>
      </c>
      <c r="B13" s="5" t="s">
        <v>42</v>
      </c>
      <c r="C13" s="6">
        <f>[1]авг!C13</f>
        <v>14680</v>
      </c>
      <c r="D13" s="7">
        <f>'[1]7 мес-18'!D13+[1]авг!D13</f>
        <v>161</v>
      </c>
      <c r="E13" s="8">
        <f>'[1]7 мес-18'!E13+[1]авг!E13</f>
        <v>119</v>
      </c>
      <c r="F13" s="8">
        <f>'[1]7 мес-18'!F13+[1]авг!F13</f>
        <v>1</v>
      </c>
      <c r="G13" s="8">
        <f>'[1]7 мес-18'!G13+[1]авг!G13</f>
        <v>1</v>
      </c>
      <c r="H13" s="8">
        <f>'[1]7 мес-18'!H13+[1]авг!H13</f>
        <v>1</v>
      </c>
      <c r="I13" s="8">
        <f>'[1]7 мес-18'!I13+[1]авг!I13</f>
        <v>0</v>
      </c>
      <c r="J13" s="8">
        <f>'[1]7 мес-18'!J13+[1]авг!J13</f>
        <v>36</v>
      </c>
      <c r="K13" s="8">
        <f>'[1]7 мес-18'!K13+[1]авг!K13</f>
        <v>81</v>
      </c>
      <c r="L13" s="8">
        <f>'[1]7 мес-18'!L13+[1]авг!L13</f>
        <v>65</v>
      </c>
      <c r="M13" s="8">
        <f>'[1]7 мес-18'!M13+[1]авг!M13</f>
        <v>54</v>
      </c>
      <c r="N13" s="9">
        <f t="shared" si="4"/>
        <v>16.472888283378747</v>
      </c>
      <c r="O13" s="10">
        <f t="shared" si="5"/>
        <v>12.175613079019074</v>
      </c>
      <c r="P13" s="11">
        <f t="shared" si="6"/>
        <v>7.3818430034129694</v>
      </c>
      <c r="Q13" s="11">
        <f t="shared" si="7"/>
        <v>6.2111801242236027</v>
      </c>
      <c r="R13" s="10">
        <f t="shared" si="8"/>
        <v>6.2111801242236027</v>
      </c>
      <c r="S13" s="10">
        <f t="shared" si="9"/>
        <v>0</v>
      </c>
      <c r="T13" s="21"/>
      <c r="U13" s="10">
        <f t="shared" si="0"/>
        <v>4.2972752043596731</v>
      </c>
      <c r="V13" s="12">
        <v>7325</v>
      </c>
      <c r="W13" s="13">
        <f>'[1]7 мес-18'!W13+[1]авг!W13</f>
        <v>0</v>
      </c>
      <c r="X13" s="14">
        <f t="shared" si="1"/>
        <v>2</v>
      </c>
      <c r="Y13" s="15">
        <f t="shared" si="10"/>
        <v>5.6893939393939394</v>
      </c>
      <c r="Z13" s="16">
        <v>5280</v>
      </c>
      <c r="AA13" s="13">
        <f t="shared" si="2"/>
        <v>21</v>
      </c>
      <c r="AB13" s="13">
        <f t="shared" si="3"/>
        <v>42</v>
      </c>
      <c r="AC13" s="17">
        <v>1</v>
      </c>
    </row>
    <row r="14" spans="1:29" ht="20.100000000000001" customHeight="1">
      <c r="A14" s="4">
        <v>9</v>
      </c>
      <c r="B14" s="5" t="s">
        <v>43</v>
      </c>
      <c r="C14" s="6">
        <f>[1]авг!C14</f>
        <v>16357</v>
      </c>
      <c r="D14" s="7">
        <f>'[1]7 мес-18'!D14+[1]авг!D14</f>
        <v>179</v>
      </c>
      <c r="E14" s="8">
        <f>'[1]7 мес-18'!E14+[1]авг!E14</f>
        <v>141</v>
      </c>
      <c r="F14" s="8">
        <f>'[1]7 мес-18'!F14+[1]авг!F14</f>
        <v>0</v>
      </c>
      <c r="G14" s="8">
        <f>'[1]7 мес-18'!G14+[1]авг!G14</f>
        <v>0</v>
      </c>
      <c r="H14" s="8">
        <f>'[1]7 мес-18'!H14+[1]авг!H14</f>
        <v>0</v>
      </c>
      <c r="I14" s="8">
        <f>'[1]7 мес-18'!I14+[1]авг!I14</f>
        <v>1</v>
      </c>
      <c r="J14" s="8">
        <f>'[1]7 мес-18'!J14+[1]авг!J14</f>
        <v>45</v>
      </c>
      <c r="K14" s="8">
        <f>'[1]7 мес-18'!K14+[1]авг!K14</f>
        <v>96</v>
      </c>
      <c r="L14" s="8">
        <f>'[1]7 мес-18'!L14+[1]авг!L14</f>
        <v>80</v>
      </c>
      <c r="M14" s="8">
        <f>'[1]7 мес-18'!M14+[1]авг!M14</f>
        <v>61</v>
      </c>
      <c r="N14" s="9">
        <f t="shared" si="4"/>
        <v>16.436877177966622</v>
      </c>
      <c r="O14" s="10">
        <f t="shared" si="5"/>
        <v>12.947484257504433</v>
      </c>
      <c r="P14" s="11">
        <f t="shared" si="6"/>
        <v>7.9321675859640903</v>
      </c>
      <c r="Q14" s="11">
        <f t="shared" si="7"/>
        <v>0</v>
      </c>
      <c r="R14" s="10">
        <f t="shared" si="8"/>
        <v>5.5555555555555554</v>
      </c>
      <c r="S14" s="10">
        <f t="shared" si="9"/>
        <v>5.5555555555555554</v>
      </c>
      <c r="T14" s="18">
        <f>1*100000/D14*1.502</f>
        <v>839.1061452513967</v>
      </c>
      <c r="U14" s="10">
        <f t="shared" si="0"/>
        <v>3.4893929204621887</v>
      </c>
      <c r="V14" s="12">
        <v>8521</v>
      </c>
      <c r="W14" s="13">
        <f>'[1]7 мес-18'!W14+[1]авг!W14</f>
        <v>4</v>
      </c>
      <c r="X14" s="14">
        <f t="shared" si="1"/>
        <v>4</v>
      </c>
      <c r="Y14" s="15">
        <f t="shared" si="10"/>
        <v>11.323030531473803</v>
      </c>
      <c r="Z14" s="16">
        <v>5306</v>
      </c>
      <c r="AA14" s="13">
        <f t="shared" si="2"/>
        <v>19</v>
      </c>
      <c r="AB14" s="13">
        <f t="shared" si="3"/>
        <v>38</v>
      </c>
      <c r="AC14" s="17"/>
    </row>
    <row r="15" spans="1:29" ht="20.100000000000001" customHeight="1">
      <c r="A15" s="22">
        <v>10</v>
      </c>
      <c r="B15" s="23" t="s">
        <v>44</v>
      </c>
      <c r="C15" s="6">
        <f>[1]авг!C15</f>
        <v>10417.5</v>
      </c>
      <c r="D15" s="7">
        <f>'[1]7 мес-18'!D15+[1]авг!D15</f>
        <v>98</v>
      </c>
      <c r="E15" s="8">
        <f>'[1]7 мес-18'!E15+[1]авг!E15</f>
        <v>77</v>
      </c>
      <c r="F15" s="8">
        <f>'[1]7 мес-18'!F15+[1]авг!F15</f>
        <v>2</v>
      </c>
      <c r="G15" s="8">
        <f>'[1]7 мес-18'!G15+[1]авг!G15</f>
        <v>1</v>
      </c>
      <c r="H15" s="8">
        <f>'[1]7 мес-18'!H15+[1]авг!H15</f>
        <v>2</v>
      </c>
      <c r="I15" s="8">
        <f>'[1]7 мес-18'!I15+[1]авг!I15</f>
        <v>0</v>
      </c>
      <c r="J15" s="8">
        <f>'[1]7 мес-18'!J15+[1]авг!J15</f>
        <v>18</v>
      </c>
      <c r="K15" s="8">
        <f>'[1]7 мес-18'!K15+[1]авг!K15</f>
        <v>56</v>
      </c>
      <c r="L15" s="8">
        <f>'[1]7 мес-18'!L15+[1]авг!L15</f>
        <v>43</v>
      </c>
      <c r="M15" s="8">
        <f>'[1]7 мес-18'!M15+[1]авг!M15</f>
        <v>34</v>
      </c>
      <c r="N15" s="9">
        <f t="shared" si="4"/>
        <v>14.129685625149987</v>
      </c>
      <c r="O15" s="10">
        <f t="shared" si="5"/>
        <v>11.101895848332134</v>
      </c>
      <c r="P15" s="11">
        <f t="shared" si="6"/>
        <v>5.1605268180950556</v>
      </c>
      <c r="Q15" s="11">
        <f t="shared" si="7"/>
        <v>20.408163265306122</v>
      </c>
      <c r="R15" s="10">
        <f t="shared" si="8"/>
        <v>20.408163265306122</v>
      </c>
      <c r="S15" s="10">
        <f t="shared" si="9"/>
        <v>0</v>
      </c>
      <c r="T15" s="21"/>
      <c r="U15" s="10">
        <f t="shared" si="0"/>
        <v>3.027789776817853</v>
      </c>
      <c r="V15" s="12">
        <v>5239</v>
      </c>
      <c r="W15" s="13">
        <f>'[1]7 мес-18'!W15+[1]авг!W15</f>
        <v>1</v>
      </c>
      <c r="X15" s="14">
        <f t="shared" si="1"/>
        <v>4</v>
      </c>
      <c r="Y15" s="15">
        <f t="shared" si="10"/>
        <v>20.073504844637487</v>
      </c>
      <c r="Z15" s="16">
        <v>2993</v>
      </c>
      <c r="AA15" s="13">
        <f t="shared" si="2"/>
        <v>10.5</v>
      </c>
      <c r="AB15" s="13">
        <f t="shared" si="3"/>
        <v>21</v>
      </c>
      <c r="AC15" s="17">
        <v>2</v>
      </c>
    </row>
    <row r="16" spans="1:29" s="42" customFormat="1" ht="40.5" customHeight="1">
      <c r="A16" s="24"/>
      <c r="B16" s="25" t="s">
        <v>45</v>
      </c>
      <c r="C16" s="26">
        <f>[1]авг!C16</f>
        <v>155186</v>
      </c>
      <c r="D16" s="27">
        <f t="shared" ref="D16:M16" si="11">SUM(D6:D15)</f>
        <v>1645</v>
      </c>
      <c r="E16" s="28">
        <f t="shared" si="11"/>
        <v>1085</v>
      </c>
      <c r="F16" s="27">
        <f t="shared" si="11"/>
        <v>13</v>
      </c>
      <c r="G16" s="27">
        <f t="shared" si="11"/>
        <v>8</v>
      </c>
      <c r="H16" s="27">
        <f t="shared" si="11"/>
        <v>6</v>
      </c>
      <c r="I16" s="27">
        <f t="shared" si="11"/>
        <v>8</v>
      </c>
      <c r="J16" s="29">
        <f t="shared" si="11"/>
        <v>318</v>
      </c>
      <c r="K16" s="30">
        <f t="shared" si="11"/>
        <v>746</v>
      </c>
      <c r="L16" s="29">
        <f t="shared" si="11"/>
        <v>621</v>
      </c>
      <c r="M16" s="30">
        <f t="shared" si="11"/>
        <v>464</v>
      </c>
      <c r="N16" s="31">
        <f t="shared" si="4"/>
        <v>15.921474875310917</v>
      </c>
      <c r="O16" s="32">
        <f t="shared" si="5"/>
        <v>10.501398322013584</v>
      </c>
      <c r="P16" s="32">
        <f t="shared" si="6"/>
        <v>5.9788951894551063</v>
      </c>
      <c r="Q16" s="33">
        <f t="shared" si="7"/>
        <v>7.9027355623100304</v>
      </c>
      <c r="R16" s="34">
        <f t="shared" si="8"/>
        <v>8.4694494857834233</v>
      </c>
      <c r="S16" s="34">
        <f t="shared" si="9"/>
        <v>4.8396854204476707</v>
      </c>
      <c r="T16" s="35">
        <f>2*100000/D16*1.502</f>
        <v>182.61398176291792</v>
      </c>
      <c r="U16" s="33">
        <f t="shared" si="0"/>
        <v>5.4200765532973332</v>
      </c>
      <c r="V16" s="36">
        <f>SUM(V6:V15)</f>
        <v>79887</v>
      </c>
      <c r="W16" s="37">
        <f>'[1]7 мес-18'!W16+[1]авг!W16</f>
        <v>7</v>
      </c>
      <c r="X16" s="27">
        <f>SUM(X6:X15)</f>
        <v>28</v>
      </c>
      <c r="Y16" s="38">
        <f t="shared" si="10"/>
        <v>8.5643302244124957</v>
      </c>
      <c r="Z16" s="39">
        <v>49106</v>
      </c>
      <c r="AA16" s="40">
        <f t="shared" si="2"/>
        <v>280</v>
      </c>
      <c r="AB16" s="40">
        <f t="shared" si="3"/>
        <v>560</v>
      </c>
      <c r="AC16" s="41">
        <f>SUM(AC6:AC15)</f>
        <v>14</v>
      </c>
    </row>
    <row r="17" spans="1:30" ht="24" customHeight="1">
      <c r="A17" s="22">
        <v>11</v>
      </c>
      <c r="B17" s="23" t="s">
        <v>46</v>
      </c>
      <c r="C17" s="6">
        <f>[1]авг!C17</f>
        <v>63241.5</v>
      </c>
      <c r="D17" s="7">
        <f>'[1]7 мес-18'!D17+[1]авг!D17</f>
        <v>612</v>
      </c>
      <c r="E17" s="8">
        <f>'[1]7 мес-18'!E17+[1]авг!E17</f>
        <v>395</v>
      </c>
      <c r="F17" s="8">
        <f>'[1]7 мес-18'!F17+[1]авг!F17</f>
        <v>7</v>
      </c>
      <c r="G17" s="8">
        <f>'[1]7 мес-18'!G17+[1]авг!G17</f>
        <v>1</v>
      </c>
      <c r="H17" s="8">
        <f>'[1]7 мес-18'!H17+[1]авг!H17</f>
        <v>2</v>
      </c>
      <c r="I17" s="8">
        <f>'[1]7 мес-18'!I17+[1]авг!I17</f>
        <v>2</v>
      </c>
      <c r="J17" s="8">
        <f>'[1]7 мес-18'!J17+[1]авг!J17</f>
        <v>99</v>
      </c>
      <c r="K17" s="8">
        <f>'[1]7 мес-18'!K17+[1]авг!K17</f>
        <v>288</v>
      </c>
      <c r="L17" s="8">
        <f>'[1]7 мес-18'!L17+[1]авг!L17</f>
        <v>200</v>
      </c>
      <c r="M17" s="8">
        <f>'[1]7 мес-18'!M17+[1]авг!M17</f>
        <v>195</v>
      </c>
      <c r="N17" s="9">
        <f t="shared" si="4"/>
        <v>14.535139109603662</v>
      </c>
      <c r="O17" s="10">
        <f t="shared" si="5"/>
        <v>9.3813397847932141</v>
      </c>
      <c r="P17" s="11">
        <f t="shared" si="6"/>
        <v>4.0192993837171587</v>
      </c>
      <c r="Q17" s="11">
        <f t="shared" si="7"/>
        <v>11.437908496732026</v>
      </c>
      <c r="R17" s="10">
        <f t="shared" si="8"/>
        <v>6.5146579804560263</v>
      </c>
      <c r="S17" s="10">
        <f t="shared" si="9"/>
        <v>3.2573289902280131</v>
      </c>
      <c r="T17" s="21"/>
      <c r="U17" s="10">
        <f t="shared" si="0"/>
        <v>5.1537993248104481</v>
      </c>
      <c r="V17" s="43">
        <v>36996</v>
      </c>
      <c r="W17" s="13">
        <f>'[1]7 мес-18'!W17+[1]авг!W17</f>
        <v>0</v>
      </c>
      <c r="X17" s="14">
        <f>F17+G17+W17</f>
        <v>8</v>
      </c>
      <c r="Y17" s="15">
        <f t="shared" si="10"/>
        <v>6.9336410848240044</v>
      </c>
      <c r="Z17" s="44">
        <v>17330</v>
      </c>
      <c r="AA17" s="13">
        <f t="shared" si="2"/>
        <v>108.5</v>
      </c>
      <c r="AB17" s="13">
        <f t="shared" si="3"/>
        <v>217</v>
      </c>
      <c r="AC17" s="17">
        <v>7</v>
      </c>
    </row>
    <row r="18" spans="1:30" s="42" customFormat="1" ht="39.75" customHeight="1">
      <c r="A18" s="327" t="s">
        <v>47</v>
      </c>
      <c r="B18" s="328"/>
      <c r="C18" s="26">
        <f>C16+C17</f>
        <v>218427.5</v>
      </c>
      <c r="D18" s="45">
        <f t="shared" ref="D18:M18" si="12">SUM(D16+D17)</f>
        <v>2257</v>
      </c>
      <c r="E18" s="45">
        <f t="shared" si="12"/>
        <v>1480</v>
      </c>
      <c r="F18" s="45">
        <f t="shared" si="12"/>
        <v>20</v>
      </c>
      <c r="G18" s="45">
        <f t="shared" si="12"/>
        <v>9</v>
      </c>
      <c r="H18" s="45">
        <f t="shared" si="12"/>
        <v>8</v>
      </c>
      <c r="I18" s="45">
        <f t="shared" si="12"/>
        <v>10</v>
      </c>
      <c r="J18" s="45">
        <f t="shared" si="12"/>
        <v>417</v>
      </c>
      <c r="K18" s="45">
        <f t="shared" si="12"/>
        <v>1034</v>
      </c>
      <c r="L18" s="45">
        <f t="shared" si="12"/>
        <v>821</v>
      </c>
      <c r="M18" s="45">
        <f t="shared" si="12"/>
        <v>659</v>
      </c>
      <c r="N18" s="31">
        <f t="shared" si="4"/>
        <v>15.520087901019789</v>
      </c>
      <c r="O18" s="34">
        <f t="shared" si="5"/>
        <v>10.177106820340846</v>
      </c>
      <c r="P18" s="46">
        <f t="shared" si="6"/>
        <v>5.358640691974025</v>
      </c>
      <c r="Q18" s="46">
        <v>8.6999999999999993</v>
      </c>
      <c r="R18" s="34">
        <f t="shared" si="8"/>
        <v>7.9400088222320244</v>
      </c>
      <c r="S18" s="34">
        <f t="shared" si="9"/>
        <v>4.4111160123511253</v>
      </c>
      <c r="T18" s="35">
        <f>2*100000/D18*1.502</f>
        <v>133.09703145768719</v>
      </c>
      <c r="U18" s="33">
        <f t="shared" si="0"/>
        <v>5.3429810806789426</v>
      </c>
      <c r="V18" s="47">
        <v>116883</v>
      </c>
      <c r="W18" s="48">
        <f>'[1]7 мес-18'!W18+[1]авг!W18</f>
        <v>7</v>
      </c>
      <c r="X18" s="49">
        <f>SUM(X16:X17)</f>
        <v>36</v>
      </c>
      <c r="Y18" s="38">
        <f t="shared" si="10"/>
        <v>8.1389608043831654</v>
      </c>
      <c r="Z18" s="39">
        <v>66436</v>
      </c>
      <c r="AA18" s="50">
        <f>SUM(AA16:AA17)</f>
        <v>388.5</v>
      </c>
      <c r="AB18" s="51">
        <f t="shared" si="3"/>
        <v>777</v>
      </c>
      <c r="AC18" s="52">
        <f>AC16+AC17</f>
        <v>21</v>
      </c>
    </row>
    <row r="19" spans="1:30" s="240" customFormat="1" ht="33" customHeight="1">
      <c r="A19" s="329" t="s">
        <v>174</v>
      </c>
      <c r="B19" s="330"/>
      <c r="C19" s="232">
        <v>217444</v>
      </c>
      <c r="D19" s="233">
        <v>2299</v>
      </c>
      <c r="E19" s="233">
        <v>1425</v>
      </c>
      <c r="F19" s="233">
        <v>23</v>
      </c>
      <c r="G19" s="233">
        <v>10</v>
      </c>
      <c r="H19" s="233">
        <v>5</v>
      </c>
      <c r="I19" s="233">
        <v>9</v>
      </c>
      <c r="J19" s="233">
        <v>376</v>
      </c>
      <c r="K19" s="233">
        <v>1016</v>
      </c>
      <c r="L19" s="233">
        <v>750</v>
      </c>
      <c r="M19" s="233">
        <v>675</v>
      </c>
      <c r="N19" s="234">
        <v>15.880401390702895</v>
      </c>
      <c r="O19" s="235">
        <v>9.8432240025017954</v>
      </c>
      <c r="P19" s="235">
        <v>4.8071364123865781</v>
      </c>
      <c r="Q19" s="235">
        <v>9.3000000000000007</v>
      </c>
      <c r="R19" s="235">
        <v>6.0658578856152516</v>
      </c>
      <c r="S19" s="235">
        <v>3.8994800693240901</v>
      </c>
      <c r="T19" s="235">
        <v>65.3</v>
      </c>
      <c r="U19" s="235">
        <v>6.0371773882010995</v>
      </c>
      <c r="V19" s="236">
        <v>117482</v>
      </c>
      <c r="W19" s="53">
        <v>7</v>
      </c>
      <c r="X19" s="237">
        <v>40</v>
      </c>
      <c r="Y19" s="85">
        <v>9.1949801040710124</v>
      </c>
      <c r="Z19" s="55">
        <v>65340</v>
      </c>
      <c r="AA19" s="238">
        <f>AA17-AA18</f>
        <v>-280</v>
      </c>
      <c r="AB19" s="238">
        <f>AB17-AB18</f>
        <v>-560</v>
      </c>
      <c r="AC19" s="239"/>
      <c r="AD19" s="239"/>
    </row>
    <row r="20" spans="1:30" ht="41.25" customHeight="1">
      <c r="A20" s="331" t="s">
        <v>48</v>
      </c>
      <c r="B20" s="331"/>
      <c r="C20" s="331"/>
      <c r="D20" s="56">
        <f>D18-D19</f>
        <v>-42</v>
      </c>
      <c r="E20" s="56">
        <f t="shared" ref="E20:M20" si="13">E18-E19</f>
        <v>55</v>
      </c>
      <c r="F20" s="56">
        <f t="shared" si="13"/>
        <v>-3</v>
      </c>
      <c r="G20" s="56">
        <f t="shared" si="13"/>
        <v>-1</v>
      </c>
      <c r="H20" s="56">
        <f t="shared" si="13"/>
        <v>3</v>
      </c>
      <c r="I20" s="56">
        <f t="shared" si="13"/>
        <v>1</v>
      </c>
      <c r="J20" s="56">
        <f t="shared" si="13"/>
        <v>41</v>
      </c>
      <c r="K20" s="56">
        <f t="shared" si="13"/>
        <v>18</v>
      </c>
      <c r="L20" s="56">
        <f t="shared" si="13"/>
        <v>71</v>
      </c>
      <c r="M20" s="56">
        <f t="shared" si="13"/>
        <v>-16</v>
      </c>
      <c r="N20" s="57">
        <f>N18/N19-100%</f>
        <v>-2.2689192849624673E-2</v>
      </c>
      <c r="O20" s="57">
        <f t="shared" ref="O20:V20" si="14">O18/O19-100%</f>
        <v>3.3920067018101907E-2</v>
      </c>
      <c r="P20" s="57">
        <f t="shared" si="14"/>
        <v>0.11472615550629728</v>
      </c>
      <c r="Q20" s="57">
        <f t="shared" si="14"/>
        <v>-6.4516129032258229E-2</v>
      </c>
      <c r="R20" s="57">
        <f t="shared" si="14"/>
        <v>0.30896716869367946</v>
      </c>
      <c r="S20" s="57">
        <f t="shared" si="14"/>
        <v>0.13120619516737753</v>
      </c>
      <c r="T20" s="231" t="s">
        <v>115</v>
      </c>
      <c r="U20" s="57">
        <f t="shared" si="14"/>
        <v>-0.11498689915570082</v>
      </c>
      <c r="V20" s="56">
        <f t="shared" ref="V20" si="15">V18-V19</f>
        <v>-599</v>
      </c>
      <c r="W20" s="56">
        <f>W18-W19</f>
        <v>0</v>
      </c>
      <c r="X20" s="56">
        <f>X18-X19</f>
        <v>-4</v>
      </c>
      <c r="Y20" s="57">
        <f>Y18/Y19-100%</f>
        <v>-0.1148473719067975</v>
      </c>
      <c r="Z20" s="56">
        <f>Z18-Z19</f>
        <v>1096</v>
      </c>
      <c r="AA20" s="56">
        <f>AA18-AA19</f>
        <v>668.5</v>
      </c>
      <c r="AB20" s="56">
        <f>AB18-AB19</f>
        <v>1337</v>
      </c>
    </row>
    <row r="21" spans="1:30" s="68" customFormat="1" ht="20.25" customHeight="1">
      <c r="A21" s="332" t="s">
        <v>49</v>
      </c>
      <c r="B21" s="333"/>
      <c r="C21" s="334"/>
      <c r="D21" s="58">
        <v>2688</v>
      </c>
      <c r="E21" s="58">
        <v>1437</v>
      </c>
      <c r="F21" s="58">
        <v>26</v>
      </c>
      <c r="G21" s="58">
        <v>18</v>
      </c>
      <c r="H21" s="58">
        <v>10</v>
      </c>
      <c r="I21" s="58">
        <v>22</v>
      </c>
      <c r="J21" s="58">
        <v>424</v>
      </c>
      <c r="K21" s="58">
        <v>969</v>
      </c>
      <c r="L21" s="58">
        <v>764</v>
      </c>
      <c r="M21" s="58">
        <v>673</v>
      </c>
      <c r="N21" s="59">
        <v>18.7</v>
      </c>
      <c r="O21" s="60">
        <v>10</v>
      </c>
      <c r="P21" s="60">
        <v>5.4135952741696602</v>
      </c>
      <c r="Q21" s="60">
        <v>9.6999999999999993</v>
      </c>
      <c r="R21" s="60">
        <v>11.8</v>
      </c>
      <c r="S21" s="60">
        <v>8.1</v>
      </c>
      <c r="T21" s="60"/>
      <c r="U21" s="60">
        <v>8.6999999999999993</v>
      </c>
      <c r="V21" s="61">
        <v>117482</v>
      </c>
      <c r="W21" s="62">
        <v>8</v>
      </c>
      <c r="X21" s="63">
        <v>52</v>
      </c>
      <c r="Y21" s="64">
        <v>11.9</v>
      </c>
      <c r="Z21" s="65">
        <v>65340</v>
      </c>
      <c r="AA21" s="66"/>
      <c r="AB21" s="67"/>
    </row>
    <row r="22" spans="1:30" s="68" customFormat="1" ht="21.75" customHeight="1" thickBot="1">
      <c r="A22" s="335" t="s">
        <v>50</v>
      </c>
      <c r="B22" s="336"/>
      <c r="C22" s="337"/>
      <c r="D22" s="58">
        <v>2660</v>
      </c>
      <c r="E22" s="58">
        <v>1600</v>
      </c>
      <c r="F22" s="58">
        <v>25</v>
      </c>
      <c r="G22" s="58">
        <v>22</v>
      </c>
      <c r="H22" s="58">
        <v>9</v>
      </c>
      <c r="I22" s="58">
        <v>16</v>
      </c>
      <c r="J22" s="58">
        <v>491</v>
      </c>
      <c r="K22" s="58">
        <v>1062</v>
      </c>
      <c r="L22" s="58">
        <v>858</v>
      </c>
      <c r="M22" s="58">
        <v>742</v>
      </c>
      <c r="N22" s="69">
        <v>18.7</v>
      </c>
      <c r="O22" s="70">
        <v>11.217692885783237</v>
      </c>
      <c r="P22" s="70">
        <v>6.1634031172955588</v>
      </c>
      <c r="Q22" s="70">
        <v>8.9</v>
      </c>
      <c r="R22" s="70">
        <v>9.3423019431988035</v>
      </c>
      <c r="S22" s="70">
        <v>5.9790732436472345</v>
      </c>
      <c r="T22" s="70">
        <v>56.46616541353383</v>
      </c>
      <c r="U22" s="70">
        <v>7.4823071142167628</v>
      </c>
      <c r="V22" s="71">
        <v>119655</v>
      </c>
      <c r="W22" s="65">
        <v>11</v>
      </c>
      <c r="X22" s="72">
        <v>58</v>
      </c>
      <c r="Y22" s="73">
        <v>13.955082818056578</v>
      </c>
      <c r="Z22" s="65">
        <v>64080</v>
      </c>
      <c r="AA22" s="65"/>
      <c r="AB22" s="65"/>
    </row>
    <row r="23" spans="1:30" ht="39" customHeight="1" thickBot="1">
      <c r="A23" s="338"/>
      <c r="B23" s="338"/>
      <c r="C23" s="338"/>
      <c r="D23" s="74"/>
      <c r="E23" s="75"/>
      <c r="F23" s="75"/>
      <c r="G23" s="75"/>
      <c r="H23" s="75"/>
      <c r="I23" s="75"/>
      <c r="J23" s="76"/>
      <c r="K23" s="76"/>
      <c r="L23" s="76"/>
      <c r="M23" s="76"/>
      <c r="N23" s="77"/>
      <c r="O23" s="77"/>
      <c r="P23" s="315" t="s">
        <v>51</v>
      </c>
      <c r="Q23" s="316"/>
      <c r="R23" s="316"/>
      <c r="S23" s="316"/>
      <c r="T23" s="316"/>
      <c r="U23" s="316"/>
      <c r="V23" s="317"/>
      <c r="W23" s="317"/>
      <c r="X23" s="317"/>
      <c r="Y23" s="318"/>
      <c r="Z23" s="78"/>
    </row>
    <row r="24" spans="1:30" ht="30" customHeight="1">
      <c r="V24" s="79" t="s">
        <v>52</v>
      </c>
      <c r="W24" s="80" t="s">
        <v>53</v>
      </c>
      <c r="X24" s="81" t="s">
        <v>54</v>
      </c>
      <c r="Y24" s="82" t="s">
        <v>55</v>
      </c>
    </row>
    <row r="25" spans="1:30" ht="33" customHeight="1">
      <c r="P25" s="319" t="s">
        <v>56</v>
      </c>
      <c r="Q25" s="319"/>
      <c r="R25" s="319"/>
      <c r="S25" s="319"/>
      <c r="T25" s="319"/>
      <c r="U25" s="319"/>
      <c r="V25" s="83">
        <f>(F18+G18)*10000/V28*1.502</f>
        <v>7.4529464102388614</v>
      </c>
      <c r="W25" s="83">
        <f>W18*10000/W28*1.502</f>
        <v>13.155655655655657</v>
      </c>
      <c r="X25" s="38">
        <f>X18*10000/X28*1.502</f>
        <v>8.1389608043831654</v>
      </c>
      <c r="Y25" s="84">
        <f>24*10000/Y28*1.502</f>
        <v>17.05929676778193</v>
      </c>
    </row>
    <row r="26" spans="1:30" ht="24" customHeight="1">
      <c r="A26" t="s">
        <v>57</v>
      </c>
      <c r="P26" s="320" t="s">
        <v>58</v>
      </c>
      <c r="Q26" s="321"/>
      <c r="R26" s="321"/>
      <c r="S26" s="321"/>
      <c r="T26" s="321"/>
      <c r="U26" s="322"/>
      <c r="V26" s="54">
        <v>8.6</v>
      </c>
      <c r="W26" s="54">
        <v>13.5</v>
      </c>
      <c r="X26" s="38">
        <v>9.1999999999999993</v>
      </c>
      <c r="Y26" s="85">
        <v>19.100000000000001</v>
      </c>
    </row>
    <row r="27" spans="1:30" ht="23.25" customHeight="1">
      <c r="B27" s="86" t="s">
        <v>59</v>
      </c>
      <c r="P27" s="87" t="s">
        <v>60</v>
      </c>
      <c r="Q27" s="88"/>
      <c r="R27" s="88"/>
      <c r="S27" s="88"/>
      <c r="T27" s="88"/>
      <c r="U27" s="89"/>
      <c r="V27" s="90">
        <f>(V25/V26)-100%</f>
        <v>-0.13337832439083008</v>
      </c>
      <c r="W27" s="90">
        <f>(W25/W26)-100%</f>
        <v>-2.5506988469951364E-2</v>
      </c>
      <c r="X27" s="458">
        <f>(X25/X26)-100%</f>
        <v>-0.11533034734965586</v>
      </c>
      <c r="Y27" s="90">
        <f>(Y25/Y26)-100%</f>
        <v>-0.1068431011632498</v>
      </c>
    </row>
    <row r="28" spans="1:30" ht="19.5" customHeight="1">
      <c r="P28" s="323" t="s">
        <v>61</v>
      </c>
      <c r="Q28" s="324"/>
      <c r="R28" s="324"/>
      <c r="S28" s="324"/>
      <c r="T28" s="324"/>
      <c r="U28" s="324"/>
      <c r="V28" s="17">
        <v>58444</v>
      </c>
      <c r="W28" s="17">
        <v>7992</v>
      </c>
      <c r="X28" s="459">
        <v>66436</v>
      </c>
      <c r="Y28" s="17">
        <v>21131</v>
      </c>
    </row>
    <row r="29" spans="1:30" ht="14.25">
      <c r="P29" s="325" t="s">
        <v>62</v>
      </c>
      <c r="Q29" s="326"/>
      <c r="R29" s="326"/>
      <c r="S29" s="326"/>
      <c r="T29" s="326"/>
      <c r="U29" s="326"/>
      <c r="V29" s="91">
        <v>11.5</v>
      </c>
      <c r="W29" s="91">
        <v>15.4</v>
      </c>
      <c r="X29" s="92">
        <v>11.9</v>
      </c>
      <c r="Y29" s="91">
        <v>21.8</v>
      </c>
    </row>
    <row r="30" spans="1:30" ht="14.25">
      <c r="P30" s="325" t="s">
        <v>63</v>
      </c>
      <c r="Q30" s="326"/>
      <c r="R30" s="326"/>
      <c r="S30" s="326"/>
      <c r="T30" s="326"/>
      <c r="U30" s="326"/>
      <c r="V30" s="93">
        <v>11.467092918201404</v>
      </c>
      <c r="W30" s="93">
        <v>15.416238437821171</v>
      </c>
      <c r="X30" s="94">
        <v>11.937557392102846</v>
      </c>
      <c r="Y30" s="93">
        <v>21.843003412969281</v>
      </c>
    </row>
    <row r="31" spans="1:30" ht="33.75" customHeight="1">
      <c r="V31" s="95"/>
      <c r="W31" s="95"/>
      <c r="X31" s="96"/>
      <c r="Y31" s="97"/>
      <c r="Z31" s="98"/>
    </row>
  </sheetData>
  <sheetProtection selectLockedCells="1" selectUnlockedCells="1"/>
  <mergeCells count="44">
    <mergeCell ref="AA3:AA5"/>
    <mergeCell ref="A1:U1"/>
    <mergeCell ref="A2:U2"/>
    <mergeCell ref="A3:A5"/>
    <mergeCell ref="B3:B5"/>
    <mergeCell ref="C3:C5"/>
    <mergeCell ref="D3:D5"/>
    <mergeCell ref="E3:M3"/>
    <mergeCell ref="N3:N5"/>
    <mergeCell ref="O3:S3"/>
    <mergeCell ref="T3:T5"/>
    <mergeCell ref="AC4:AC5"/>
    <mergeCell ref="AB3:AB5"/>
    <mergeCell ref="E4:E5"/>
    <mergeCell ref="F4:F5"/>
    <mergeCell ref="G4:G5"/>
    <mergeCell ref="J4:J5"/>
    <mergeCell ref="K4:K5"/>
    <mergeCell ref="L4:L5"/>
    <mergeCell ref="M4:M5"/>
    <mergeCell ref="O4:O5"/>
    <mergeCell ref="P4:P5"/>
    <mergeCell ref="U3:U5"/>
    <mergeCell ref="V3:V5"/>
    <mergeCell ref="W3:W5"/>
    <mergeCell ref="X3:X5"/>
    <mergeCell ref="Y3:Z3"/>
    <mergeCell ref="Q4:Q5"/>
    <mergeCell ref="R4:R5"/>
    <mergeCell ref="S4:S5"/>
    <mergeCell ref="Y4:Y5"/>
    <mergeCell ref="Z4:Z5"/>
    <mergeCell ref="P30:U30"/>
    <mergeCell ref="A18:B18"/>
    <mergeCell ref="A19:B19"/>
    <mergeCell ref="A20:C20"/>
    <mergeCell ref="A21:C21"/>
    <mergeCell ref="A22:C22"/>
    <mergeCell ref="A23:C23"/>
    <mergeCell ref="P23:Y23"/>
    <mergeCell ref="P25:U25"/>
    <mergeCell ref="P26:U26"/>
    <mergeCell ref="P28:U28"/>
    <mergeCell ref="P29:U29"/>
  </mergeCells>
  <dataValidations count="1">
    <dataValidation operator="equal" allowBlank="1" showErrorMessage="1" sqref="W29:X31 V17 V6:V15">
      <formula1>0</formula1>
      <formula2>0</formula2>
    </dataValidation>
  </dataValidations>
  <pageMargins left="0.59055118110236227" right="0" top="0.19685039370078741" bottom="0.19685039370078741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Zeros="0" topLeftCell="A4" workbookViewId="0">
      <selection activeCell="C5" sqref="C5:C17"/>
    </sheetView>
  </sheetViews>
  <sheetFormatPr defaultRowHeight="12.75"/>
  <cols>
    <col min="1" max="1" width="5.5703125" customWidth="1"/>
    <col min="2" max="2" width="22.5703125" customWidth="1"/>
    <col min="5" max="11" width="7" customWidth="1"/>
    <col min="12" max="12" width="8.85546875" customWidth="1"/>
    <col min="13" max="13" width="7" customWidth="1"/>
    <col min="14" max="14" width="6.28515625" customWidth="1"/>
    <col min="15" max="15" width="8.28515625" customWidth="1"/>
    <col min="16" max="18" width="7" customWidth="1"/>
    <col min="19" max="19" width="8.140625" customWidth="1"/>
    <col min="20" max="22" width="7" customWidth="1"/>
  </cols>
  <sheetData>
    <row r="1" spans="1:22" ht="42.75" customHeight="1">
      <c r="A1" s="377" t="s">
        <v>64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99"/>
      <c r="V1" s="100"/>
    </row>
    <row r="2" spans="1:22" ht="21" thickBot="1">
      <c r="A2" s="378" t="s">
        <v>65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101"/>
      <c r="V2" s="102"/>
    </row>
    <row r="3" spans="1:22" ht="152.25" customHeight="1">
      <c r="A3" s="379" t="s">
        <v>66</v>
      </c>
      <c r="B3" s="381" t="s">
        <v>67</v>
      </c>
      <c r="C3" s="383" t="s">
        <v>68</v>
      </c>
      <c r="D3" s="384" t="s">
        <v>69</v>
      </c>
      <c r="E3" s="103" t="s">
        <v>70</v>
      </c>
      <c r="F3" s="104" t="s">
        <v>71</v>
      </c>
      <c r="G3" s="104" t="s">
        <v>72</v>
      </c>
      <c r="H3" s="104" t="s">
        <v>73</v>
      </c>
      <c r="I3" s="104" t="s">
        <v>74</v>
      </c>
      <c r="J3" s="104" t="s">
        <v>75</v>
      </c>
      <c r="K3" s="105" t="s">
        <v>76</v>
      </c>
      <c r="L3" s="104" t="s">
        <v>77</v>
      </c>
      <c r="M3" s="104" t="s">
        <v>78</v>
      </c>
      <c r="N3" s="104" t="s">
        <v>79</v>
      </c>
      <c r="O3" s="104" t="s">
        <v>80</v>
      </c>
      <c r="P3" s="104" t="s">
        <v>81</v>
      </c>
      <c r="Q3" s="104" t="s">
        <v>82</v>
      </c>
      <c r="R3" s="104" t="s">
        <v>83</v>
      </c>
      <c r="S3" s="104" t="s">
        <v>84</v>
      </c>
      <c r="T3" s="104" t="s">
        <v>85</v>
      </c>
      <c r="U3" s="106" t="s">
        <v>86</v>
      </c>
      <c r="V3" s="107" t="s">
        <v>87</v>
      </c>
    </row>
    <row r="4" spans="1:22" ht="24" customHeight="1" thickBot="1">
      <c r="A4" s="380"/>
      <c r="B4" s="382"/>
      <c r="C4" s="383"/>
      <c r="D4" s="385"/>
      <c r="E4" s="207" t="s">
        <v>88</v>
      </c>
      <c r="F4" s="208" t="s">
        <v>89</v>
      </c>
      <c r="G4" s="208" t="s">
        <v>90</v>
      </c>
      <c r="H4" s="208" t="s">
        <v>91</v>
      </c>
      <c r="I4" s="208" t="s">
        <v>92</v>
      </c>
      <c r="J4" s="208" t="s">
        <v>93</v>
      </c>
      <c r="K4" s="209" t="s">
        <v>94</v>
      </c>
      <c r="L4" s="208" t="s">
        <v>95</v>
      </c>
      <c r="M4" s="208" t="s">
        <v>96</v>
      </c>
      <c r="N4" s="208" t="s">
        <v>97</v>
      </c>
      <c r="O4" s="208" t="s">
        <v>98</v>
      </c>
      <c r="P4" s="208" t="s">
        <v>99</v>
      </c>
      <c r="Q4" s="208" t="s">
        <v>100</v>
      </c>
      <c r="R4" s="208" t="s">
        <v>101</v>
      </c>
      <c r="S4" s="208" t="s">
        <v>102</v>
      </c>
      <c r="T4" s="208" t="s">
        <v>103</v>
      </c>
      <c r="U4" s="210" t="s">
        <v>104</v>
      </c>
      <c r="V4" s="211" t="s">
        <v>105</v>
      </c>
    </row>
    <row r="5" spans="1:22" ht="18.75">
      <c r="A5" s="4">
        <v>1</v>
      </c>
      <c r="B5" s="109" t="s">
        <v>35</v>
      </c>
      <c r="C5" s="110">
        <v>33949.5</v>
      </c>
      <c r="D5" s="212">
        <f>SUM(E5:U5)</f>
        <v>197</v>
      </c>
      <c r="E5" s="213">
        <f>'[2]7мес-18г'!E5+[2]авг!E5</f>
        <v>5</v>
      </c>
      <c r="F5" s="213">
        <f>'[2]7мес-18г'!F5+[2]авг!F5</f>
        <v>31</v>
      </c>
      <c r="G5" s="213">
        <f>'[2]7мес-18г'!G5+[2]авг!G5</f>
        <v>0</v>
      </c>
      <c r="H5" s="213">
        <f>'[2]7мес-18г'!H5+[2]авг!H5</f>
        <v>1</v>
      </c>
      <c r="I5" s="213">
        <f>'[2]7мес-18г'!I5+[2]авг!I5</f>
        <v>0</v>
      </c>
      <c r="J5" s="213">
        <f>'[2]7мес-18г'!J5+[2]авг!J5</f>
        <v>14</v>
      </c>
      <c r="K5" s="213">
        <f>'[2]7мес-18г'!K5+[2]авг!K5</f>
        <v>98</v>
      </c>
      <c r="L5" s="213">
        <f>'[2]7мес-18г'!L5+[2]авг!L5</f>
        <v>9</v>
      </c>
      <c r="M5" s="213">
        <f>'[2]7мес-18г'!M5+[2]авг!M5</f>
        <v>7</v>
      </c>
      <c r="N5" s="213">
        <f>'[2]7мес-18г'!N5+[2]авг!N5</f>
        <v>0</v>
      </c>
      <c r="O5" s="213">
        <f>'[2]7мес-18г'!O5+[2]авг!O5</f>
        <v>0</v>
      </c>
      <c r="P5" s="213">
        <f>'[2]7мес-18г'!P5+[2]авг!P5</f>
        <v>3</v>
      </c>
      <c r="Q5" s="213">
        <f>'[2]7мес-18г'!Q5+[2]авг!Q5</f>
        <v>0</v>
      </c>
      <c r="R5" s="213">
        <f>'[2]7мес-18г'!R5+[2]авг!R5</f>
        <v>1</v>
      </c>
      <c r="S5" s="213">
        <f>'[2]7мес-18г'!S5+[2]авг!S5</f>
        <v>0</v>
      </c>
      <c r="T5" s="213">
        <f>'[2]7мес-18г'!T5+[2]авг!T5</f>
        <v>8</v>
      </c>
      <c r="U5" s="213">
        <f>'[2]7мес-18г'!U5+[2]авг!U5</f>
        <v>20</v>
      </c>
      <c r="V5" s="215">
        <f>'[2]7мес-18г'!V5+[2]авг!V5</f>
        <v>2</v>
      </c>
    </row>
    <row r="6" spans="1:22" ht="18.75">
      <c r="A6" s="4">
        <v>2</v>
      </c>
      <c r="B6" s="109" t="s">
        <v>36</v>
      </c>
      <c r="C6" s="110">
        <v>8309.5</v>
      </c>
      <c r="D6" s="214">
        <f t="shared" ref="D6:D16" si="0">SUM(E6:U6)</f>
        <v>69</v>
      </c>
      <c r="E6" s="213">
        <f>'[2]7мес-18г'!E6+[2]авг!E6</f>
        <v>0</v>
      </c>
      <c r="F6" s="213">
        <f>'[2]7мес-18г'!F6+[2]авг!F6</f>
        <v>4</v>
      </c>
      <c r="G6" s="213">
        <f>'[2]7мес-18г'!G6+[2]авг!G6</f>
        <v>0</v>
      </c>
      <c r="H6" s="213">
        <f>'[2]7мес-18г'!H6+[2]авг!H6</f>
        <v>0</v>
      </c>
      <c r="I6" s="213">
        <f>'[2]7мес-18г'!I6+[2]авг!I6</f>
        <v>0</v>
      </c>
      <c r="J6" s="213">
        <f>'[2]7мес-18г'!J6+[2]авг!J6</f>
        <v>3</v>
      </c>
      <c r="K6" s="213">
        <f>'[2]7мес-18г'!K6+[2]авг!K6</f>
        <v>30</v>
      </c>
      <c r="L6" s="213">
        <f>'[2]7мес-18г'!L6+[2]авг!L6</f>
        <v>3</v>
      </c>
      <c r="M6" s="213">
        <f>'[2]7мес-18г'!M6+[2]авг!M6</f>
        <v>4</v>
      </c>
      <c r="N6" s="213">
        <f>'[2]7мес-18г'!N6+[2]авг!N6</f>
        <v>0</v>
      </c>
      <c r="O6" s="213">
        <f>'[2]7мес-18г'!O6+[2]авг!O6</f>
        <v>0</v>
      </c>
      <c r="P6" s="213">
        <f>'[2]7мес-18г'!P6+[2]авг!P6</f>
        <v>0</v>
      </c>
      <c r="Q6" s="213">
        <f>'[2]7мес-18г'!Q6+[2]авг!Q6</f>
        <v>0</v>
      </c>
      <c r="R6" s="213">
        <f>'[2]7мес-18г'!R6+[2]авг!R6</f>
        <v>0</v>
      </c>
      <c r="S6" s="213">
        <f>'[2]7мес-18г'!S6+[2]авг!S6</f>
        <v>1</v>
      </c>
      <c r="T6" s="213">
        <f>'[2]7мес-18г'!T6+[2]авг!T6</f>
        <v>16</v>
      </c>
      <c r="U6" s="213">
        <f>'[2]7мес-18г'!U6+[2]авг!U6</f>
        <v>8</v>
      </c>
      <c r="V6" s="213">
        <f>'[2]7мес-18г'!V6+[2]авг!V6</f>
        <v>0</v>
      </c>
    </row>
    <row r="7" spans="1:22" ht="18.75">
      <c r="A7" s="4">
        <v>3</v>
      </c>
      <c r="B7" s="109" t="s">
        <v>37</v>
      </c>
      <c r="C7" s="110">
        <v>12417</v>
      </c>
      <c r="D7" s="214">
        <f t="shared" si="0"/>
        <v>109</v>
      </c>
      <c r="E7" s="213">
        <f>'[2]7мес-18г'!E7+[2]авг!E7</f>
        <v>4</v>
      </c>
      <c r="F7" s="213">
        <f>'[2]7мес-18г'!F7+[2]авг!F7</f>
        <v>19</v>
      </c>
      <c r="G7" s="213">
        <f>'[2]7мес-18г'!G7+[2]авг!G7</f>
        <v>1</v>
      </c>
      <c r="H7" s="213">
        <f>'[2]7мес-18г'!H7+[2]авг!H7</f>
        <v>3</v>
      </c>
      <c r="I7" s="213">
        <f>'[2]7мес-18г'!I7+[2]авг!I7</f>
        <v>0</v>
      </c>
      <c r="J7" s="213">
        <f>'[2]7мес-18г'!J7+[2]авг!J7</f>
        <v>10</v>
      </c>
      <c r="K7" s="213">
        <f>'[2]7мес-18г'!K7+[2]авг!K7</f>
        <v>34</v>
      </c>
      <c r="L7" s="213">
        <f>'[2]7мес-18г'!L7+[2]авг!L7</f>
        <v>2</v>
      </c>
      <c r="M7" s="213">
        <f>'[2]7мес-18г'!M7+[2]авг!M7</f>
        <v>8</v>
      </c>
      <c r="N7" s="213">
        <f>'[2]7мес-18г'!N7+[2]авг!N7</f>
        <v>0</v>
      </c>
      <c r="O7" s="213">
        <f>'[2]7мес-18г'!O7+[2]авг!O7</f>
        <v>0</v>
      </c>
      <c r="P7" s="213">
        <f>'[2]7мес-18г'!P7+[2]авг!P7</f>
        <v>1</v>
      </c>
      <c r="Q7" s="213">
        <f>'[2]7мес-18г'!Q7+[2]авг!Q7</f>
        <v>0</v>
      </c>
      <c r="R7" s="213">
        <f>'[2]7мес-18г'!R7+[2]авг!R7</f>
        <v>0</v>
      </c>
      <c r="S7" s="213">
        <f>'[2]7мес-18г'!S7+[2]авг!S7</f>
        <v>0</v>
      </c>
      <c r="T7" s="213">
        <f>'[2]7мес-18г'!T7+[2]авг!T7</f>
        <v>6</v>
      </c>
      <c r="U7" s="213">
        <f>'[2]7мес-18г'!U7+[2]авг!U7</f>
        <v>21</v>
      </c>
      <c r="V7" s="213">
        <f>'[2]7мес-18г'!V7+[2]авг!V7</f>
        <v>2</v>
      </c>
    </row>
    <row r="8" spans="1:22" ht="18.75">
      <c r="A8" s="4">
        <v>4</v>
      </c>
      <c r="B8" s="109" t="s">
        <v>38</v>
      </c>
      <c r="C8" s="110">
        <v>13755.5</v>
      </c>
      <c r="D8" s="214">
        <f t="shared" si="0"/>
        <v>101</v>
      </c>
      <c r="E8" s="213">
        <f>'[2]7мес-18г'!E8+[2]авг!E8</f>
        <v>2</v>
      </c>
      <c r="F8" s="213">
        <f>'[2]7мес-18г'!F8+[2]авг!F8</f>
        <v>16</v>
      </c>
      <c r="G8" s="213">
        <f>'[2]7мес-18г'!G8+[2]авг!G8</f>
        <v>0</v>
      </c>
      <c r="H8" s="213">
        <f>'[2]7мес-18г'!H8+[2]авг!H8</f>
        <v>4</v>
      </c>
      <c r="I8" s="213">
        <f>'[2]7мес-18г'!I8+[2]авг!I8</f>
        <v>0</v>
      </c>
      <c r="J8" s="213">
        <f>'[2]7мес-18г'!J8+[2]авг!J8</f>
        <v>8</v>
      </c>
      <c r="K8" s="213">
        <f>'[2]7мес-18г'!K8+[2]авг!K8</f>
        <v>28</v>
      </c>
      <c r="L8" s="213">
        <f>'[2]7мес-18г'!L8+[2]авг!L8</f>
        <v>8</v>
      </c>
      <c r="M8" s="213">
        <f>'[2]7мес-18г'!M8+[2]авг!M8</f>
        <v>3</v>
      </c>
      <c r="N8" s="213">
        <f>'[2]7мес-18г'!N8+[2]авг!N8</f>
        <v>0</v>
      </c>
      <c r="O8" s="213">
        <f>'[2]7мес-18г'!O8+[2]авг!O8</f>
        <v>0</v>
      </c>
      <c r="P8" s="213">
        <f>'[2]7мес-18г'!P8+[2]авг!P8</f>
        <v>0</v>
      </c>
      <c r="Q8" s="213">
        <f>'[2]7мес-18г'!Q8+[2]авг!Q8</f>
        <v>0</v>
      </c>
      <c r="R8" s="213">
        <f>'[2]7мес-18г'!R8+[2]авг!R8</f>
        <v>2</v>
      </c>
      <c r="S8" s="213">
        <f>'[2]7мес-18г'!S8+[2]авг!S8</f>
        <v>0</v>
      </c>
      <c r="T8" s="213">
        <f>'[2]7мес-18г'!T8+[2]авг!T8</f>
        <v>16</v>
      </c>
      <c r="U8" s="213">
        <f>'[2]7мес-18г'!U8+[2]авг!U8</f>
        <v>14</v>
      </c>
      <c r="V8" s="213">
        <f>'[2]7мес-18г'!V8+[2]авг!V8</f>
        <v>0</v>
      </c>
    </row>
    <row r="9" spans="1:22" ht="18.75">
      <c r="A9" s="4">
        <v>5</v>
      </c>
      <c r="B9" s="109" t="s">
        <v>39</v>
      </c>
      <c r="C9" s="110">
        <v>14343.5</v>
      </c>
      <c r="D9" s="214">
        <f t="shared" si="0"/>
        <v>109</v>
      </c>
      <c r="E9" s="213">
        <f>'[2]7мес-18г'!E9+[2]авг!E9</f>
        <v>0</v>
      </c>
      <c r="F9" s="213">
        <f>'[2]7мес-18г'!F9+[2]авг!F9</f>
        <v>11</v>
      </c>
      <c r="G9" s="213">
        <f>'[2]7мес-18г'!G9+[2]авг!G9</f>
        <v>0</v>
      </c>
      <c r="H9" s="213">
        <f>'[2]7мес-18г'!H9+[2]авг!H9</f>
        <v>1</v>
      </c>
      <c r="I9" s="213">
        <f>'[2]7мес-18г'!I9+[2]авг!I9</f>
        <v>0</v>
      </c>
      <c r="J9" s="213">
        <f>'[2]7мес-18г'!J9+[2]авг!J9</f>
        <v>27</v>
      </c>
      <c r="K9" s="213">
        <f>'[2]7мес-18г'!K9+[2]авг!K9</f>
        <v>37</v>
      </c>
      <c r="L9" s="213">
        <f>'[2]7мес-18г'!L9+[2]авг!L9</f>
        <v>3</v>
      </c>
      <c r="M9" s="213">
        <f>'[2]7мес-18г'!M9+[2]авг!M9</f>
        <v>3</v>
      </c>
      <c r="N9" s="213">
        <f>'[2]7мес-18г'!N9+[2]авг!N9</f>
        <v>0</v>
      </c>
      <c r="O9" s="213">
        <f>'[2]7мес-18г'!O9+[2]авг!O9</f>
        <v>0</v>
      </c>
      <c r="P9" s="213">
        <f>'[2]7мес-18г'!P9+[2]авг!P9</f>
        <v>4</v>
      </c>
      <c r="Q9" s="213">
        <f>'[2]7мес-18г'!Q9+[2]авг!Q9</f>
        <v>0</v>
      </c>
      <c r="R9" s="213">
        <f>'[2]7мес-18г'!R9+[2]авг!R9</f>
        <v>0</v>
      </c>
      <c r="S9" s="213">
        <f>'[2]7мес-18г'!S9+[2]авг!S9</f>
        <v>0</v>
      </c>
      <c r="T9" s="213">
        <f>'[2]7мес-18г'!T9+[2]авг!T9</f>
        <v>11</v>
      </c>
      <c r="U9" s="213">
        <f>'[2]7мес-18г'!U9+[2]авг!U9</f>
        <v>12</v>
      </c>
      <c r="V9" s="213">
        <f>'[2]7мес-18г'!V9+[2]авг!V9</f>
        <v>0</v>
      </c>
    </row>
    <row r="10" spans="1:22" ht="18.75">
      <c r="A10" s="4">
        <v>6</v>
      </c>
      <c r="B10" s="109" t="s">
        <v>40</v>
      </c>
      <c r="C10" s="110">
        <v>11622</v>
      </c>
      <c r="D10" s="214">
        <f t="shared" si="0"/>
        <v>82</v>
      </c>
      <c r="E10" s="213">
        <f>'[2]7мес-18г'!E10+[2]авг!E10</f>
        <v>2</v>
      </c>
      <c r="F10" s="213">
        <f>'[2]7мес-18г'!F10+[2]авг!F10</f>
        <v>9</v>
      </c>
      <c r="G10" s="213">
        <f>'[2]7мес-18г'!G10+[2]авг!G10</f>
        <v>0</v>
      </c>
      <c r="H10" s="213">
        <f>'[2]7мес-18г'!H10+[2]авг!H10</f>
        <v>0</v>
      </c>
      <c r="I10" s="213">
        <f>'[2]7мес-18г'!I10+[2]авг!I10</f>
        <v>0</v>
      </c>
      <c r="J10" s="213">
        <f>'[2]7мес-18г'!J10+[2]авг!J10</f>
        <v>3</v>
      </c>
      <c r="K10" s="213">
        <f>'[2]7мес-18г'!K10+[2]авг!K10</f>
        <v>44</v>
      </c>
      <c r="L10" s="213">
        <f>'[2]7мес-18г'!L10+[2]авг!L10</f>
        <v>2</v>
      </c>
      <c r="M10" s="213">
        <f>'[2]7мес-18г'!M10+[2]авг!M10</f>
        <v>4</v>
      </c>
      <c r="N10" s="213">
        <f>'[2]7мес-18г'!N10+[2]авг!N10</f>
        <v>0</v>
      </c>
      <c r="O10" s="213">
        <f>'[2]7мес-18г'!O10+[2]авг!O10</f>
        <v>0</v>
      </c>
      <c r="P10" s="213">
        <f>'[2]7мес-18г'!P10+[2]авг!P10</f>
        <v>0</v>
      </c>
      <c r="Q10" s="213">
        <f>'[2]7мес-18г'!Q10+[2]авг!Q10</f>
        <v>0</v>
      </c>
      <c r="R10" s="213">
        <f>'[2]7мес-18г'!R10+[2]авг!R10</f>
        <v>1</v>
      </c>
      <c r="S10" s="213">
        <f>'[2]7мес-18г'!S10+[2]авг!S10</f>
        <v>0</v>
      </c>
      <c r="T10" s="213">
        <f>'[2]7мес-18г'!T10+[2]авг!T10</f>
        <v>4</v>
      </c>
      <c r="U10" s="213">
        <f>'[2]7мес-18г'!U10+[2]авг!U10</f>
        <v>13</v>
      </c>
      <c r="V10" s="213">
        <f>'[2]7мес-18г'!V10+[2]авг!V10</f>
        <v>2</v>
      </c>
    </row>
    <row r="11" spans="1:22" ht="18.75">
      <c r="A11" s="4">
        <v>7</v>
      </c>
      <c r="B11" s="109" t="s">
        <v>41</v>
      </c>
      <c r="C11" s="110">
        <v>19334.5</v>
      </c>
      <c r="D11" s="214">
        <f t="shared" si="0"/>
        <v>81</v>
      </c>
      <c r="E11" s="213">
        <f>'[2]7мес-18г'!E11+[2]авг!E11</f>
        <v>1</v>
      </c>
      <c r="F11" s="213">
        <f>'[2]7мес-18г'!F11+[2]авг!F11</f>
        <v>12</v>
      </c>
      <c r="G11" s="213">
        <f>'[2]7мес-18г'!G11+[2]авг!G11</f>
        <v>0</v>
      </c>
      <c r="H11" s="213">
        <f>'[2]7мес-18г'!H11+[2]авг!H11</f>
        <v>0</v>
      </c>
      <c r="I11" s="213">
        <f>'[2]7мес-18г'!I11+[2]авг!I11</f>
        <v>0</v>
      </c>
      <c r="J11" s="213">
        <f>'[2]7мес-18г'!J11+[2]авг!J11</f>
        <v>2</v>
      </c>
      <c r="K11" s="213">
        <f>'[2]7мес-18г'!K11+[2]авг!K11</f>
        <v>33</v>
      </c>
      <c r="L11" s="213">
        <f>'[2]7мес-18г'!L11+[2]авг!L11</f>
        <v>3</v>
      </c>
      <c r="M11" s="213">
        <f>'[2]7мес-18г'!M11+[2]авг!M11</f>
        <v>3</v>
      </c>
      <c r="N11" s="213">
        <f>'[2]7мес-18г'!N11+[2]авг!N11</f>
        <v>0</v>
      </c>
      <c r="O11" s="213">
        <f>'[2]7мес-18г'!O11+[2]авг!O11</f>
        <v>0</v>
      </c>
      <c r="P11" s="213">
        <f>'[2]7мес-18г'!P11+[2]авг!P11</f>
        <v>2</v>
      </c>
      <c r="Q11" s="213">
        <f>'[2]7мес-18г'!Q11+[2]авг!Q11</f>
        <v>1</v>
      </c>
      <c r="R11" s="213">
        <f>'[2]7мес-18г'!R11+[2]авг!R11</f>
        <v>3</v>
      </c>
      <c r="S11" s="213">
        <f>'[2]7мес-18г'!S11+[2]авг!S11</f>
        <v>0</v>
      </c>
      <c r="T11" s="213">
        <f>'[2]7мес-18г'!T11+[2]авг!T11</f>
        <v>6</v>
      </c>
      <c r="U11" s="213">
        <f>'[2]7мес-18г'!U11+[2]авг!U11</f>
        <v>15</v>
      </c>
      <c r="V11" s="213">
        <f>'[2]7мес-18г'!V11+[2]авг!V11</f>
        <v>0</v>
      </c>
    </row>
    <row r="12" spans="1:22" ht="18.75">
      <c r="A12" s="4">
        <v>8</v>
      </c>
      <c r="B12" s="109" t="s">
        <v>42</v>
      </c>
      <c r="C12" s="110">
        <v>14680</v>
      </c>
      <c r="D12" s="214">
        <f t="shared" si="0"/>
        <v>119</v>
      </c>
      <c r="E12" s="213">
        <f>'[2]7мес-18г'!E12+[2]авг!E12</f>
        <v>0</v>
      </c>
      <c r="F12" s="213">
        <f>'[2]7мес-18г'!F12+[2]авг!F12</f>
        <v>9</v>
      </c>
      <c r="G12" s="213">
        <f>'[2]7мес-18г'!G12+[2]авг!G12</f>
        <v>0</v>
      </c>
      <c r="H12" s="213">
        <f>'[2]7мес-18г'!H12+[2]авг!H12</f>
        <v>1</v>
      </c>
      <c r="I12" s="213">
        <f>'[2]7мес-18г'!I12+[2]авг!I12</f>
        <v>0</v>
      </c>
      <c r="J12" s="213">
        <f>'[2]7мес-18г'!J12+[2]авг!J12</f>
        <v>9</v>
      </c>
      <c r="K12" s="213">
        <f>'[2]7мес-18г'!K12+[2]авг!K12</f>
        <v>51</v>
      </c>
      <c r="L12" s="213">
        <f>'[2]7мес-18г'!L12+[2]авг!L12</f>
        <v>6</v>
      </c>
      <c r="M12" s="213">
        <f>'[2]7мес-18г'!M12+[2]авг!M12</f>
        <v>7</v>
      </c>
      <c r="N12" s="213">
        <f>'[2]7мес-18г'!N12+[2]авг!N12</f>
        <v>0</v>
      </c>
      <c r="O12" s="213">
        <f>'[2]7мес-18г'!O12+[2]авг!O12</f>
        <v>0</v>
      </c>
      <c r="P12" s="213">
        <f>'[2]7мес-18г'!P12+[2]авг!P12</f>
        <v>2</v>
      </c>
      <c r="Q12" s="213">
        <f>'[2]7мес-18г'!Q12+[2]авг!Q12</f>
        <v>0</v>
      </c>
      <c r="R12" s="213">
        <f>'[2]7мес-18г'!R12+[2]авг!R12</f>
        <v>0</v>
      </c>
      <c r="S12" s="213">
        <f>'[2]7мес-18г'!S12+[2]авг!S12</f>
        <v>1</v>
      </c>
      <c r="T12" s="213">
        <f>'[2]7мес-18г'!T12+[2]авг!T12</f>
        <v>15</v>
      </c>
      <c r="U12" s="213">
        <f>'[2]7мес-18г'!U12+[2]авг!U12</f>
        <v>18</v>
      </c>
      <c r="V12" s="213">
        <f>'[2]7мес-18г'!V12+[2]авг!V12</f>
        <v>0</v>
      </c>
    </row>
    <row r="13" spans="1:22" ht="18.75">
      <c r="A13" s="4">
        <v>9</v>
      </c>
      <c r="B13" s="109" t="s">
        <v>43</v>
      </c>
      <c r="C13" s="110">
        <v>16357</v>
      </c>
      <c r="D13" s="214">
        <f t="shared" si="0"/>
        <v>141</v>
      </c>
      <c r="E13" s="213">
        <f>'[2]7мес-18г'!E13+[2]авг!E13</f>
        <v>0</v>
      </c>
      <c r="F13" s="213">
        <f>'[2]7мес-18г'!F13+[2]авг!F13</f>
        <v>16</v>
      </c>
      <c r="G13" s="213">
        <f>'[2]7мес-18г'!G13+[2]авг!G13</f>
        <v>0</v>
      </c>
      <c r="H13" s="213">
        <f>'[2]7мес-18г'!H13+[2]авг!H13</f>
        <v>0</v>
      </c>
      <c r="I13" s="213">
        <f>'[2]7мес-18г'!I13+[2]авг!I13</f>
        <v>0</v>
      </c>
      <c r="J13" s="213">
        <f>'[2]7мес-18г'!J13+[2]авг!J13</f>
        <v>22</v>
      </c>
      <c r="K13" s="213">
        <f>'[2]7мес-18г'!K13+[2]авг!K13</f>
        <v>46</v>
      </c>
      <c r="L13" s="213">
        <f>'[2]7мес-18г'!L13+[2]авг!L13</f>
        <v>1</v>
      </c>
      <c r="M13" s="213">
        <f>'[2]7мес-18г'!M13+[2]авг!M13</f>
        <v>7</v>
      </c>
      <c r="N13" s="213">
        <f>'[2]7мес-18г'!N13+[2]авг!N13</f>
        <v>0</v>
      </c>
      <c r="O13" s="213">
        <f>'[2]7мес-18г'!O13+[2]авг!O13</f>
        <v>1</v>
      </c>
      <c r="P13" s="213">
        <f>'[2]7мес-18г'!P13+[2]авг!P13</f>
        <v>4</v>
      </c>
      <c r="Q13" s="213">
        <f>'[2]7мес-18г'!Q13+[2]авг!Q13</f>
        <v>1</v>
      </c>
      <c r="R13" s="213">
        <f>'[2]7мес-18г'!R13+[2]авг!R13</f>
        <v>0</v>
      </c>
      <c r="S13" s="213">
        <f>'[2]7мес-18г'!S13+[2]авг!S13</f>
        <v>0</v>
      </c>
      <c r="T13" s="213">
        <f>'[2]7мес-18г'!T13+[2]авг!T13</f>
        <v>17</v>
      </c>
      <c r="U13" s="213">
        <f>'[2]7мес-18г'!U13+[2]авг!U13</f>
        <v>26</v>
      </c>
      <c r="V13" s="213">
        <f>'[2]7мес-18г'!V13+[2]авг!V13</f>
        <v>0</v>
      </c>
    </row>
    <row r="14" spans="1:22" ht="18.75">
      <c r="A14" s="4">
        <v>10</v>
      </c>
      <c r="B14" s="112" t="s">
        <v>44</v>
      </c>
      <c r="C14" s="110">
        <v>10417.5</v>
      </c>
      <c r="D14" s="214">
        <f t="shared" si="0"/>
        <v>77</v>
      </c>
      <c r="E14" s="213">
        <f>'[2]7мес-18г'!E14+[2]авг!E14</f>
        <v>3</v>
      </c>
      <c r="F14" s="213">
        <f>'[2]7мес-18г'!F14+[2]авг!F14</f>
        <v>12</v>
      </c>
      <c r="G14" s="213">
        <f>'[2]7мес-18г'!G14+[2]авг!G14</f>
        <v>1</v>
      </c>
      <c r="H14" s="213">
        <f>'[2]7мес-18г'!H14+[2]авг!H14</f>
        <v>0</v>
      </c>
      <c r="I14" s="213">
        <f>'[2]7мес-18г'!I14+[2]авг!I14</f>
        <v>0</v>
      </c>
      <c r="J14" s="213">
        <f>'[2]7мес-18г'!J14+[2]авг!J14</f>
        <v>0</v>
      </c>
      <c r="K14" s="213">
        <f>'[2]7мес-18г'!K14+[2]авг!K14</f>
        <v>33</v>
      </c>
      <c r="L14" s="213">
        <f>'[2]7мес-18г'!L14+[2]авг!L14</f>
        <v>1</v>
      </c>
      <c r="M14" s="213">
        <f>'[2]7мес-18г'!M14+[2]авг!M14</f>
        <v>4</v>
      </c>
      <c r="N14" s="213">
        <f>'[2]7мес-18г'!N14+[2]авг!N14</f>
        <v>0</v>
      </c>
      <c r="O14" s="213">
        <f>'[2]7мес-18г'!O14+[2]авг!O14</f>
        <v>0</v>
      </c>
      <c r="P14" s="213">
        <f>'[2]7мес-18г'!P14+[2]авг!P14</f>
        <v>1</v>
      </c>
      <c r="Q14" s="213">
        <f>'[2]7мес-18г'!Q14+[2]авг!Q14</f>
        <v>0</v>
      </c>
      <c r="R14" s="213">
        <f>'[2]7мес-18г'!R14+[2]авг!R14</f>
        <v>2</v>
      </c>
      <c r="S14" s="213">
        <f>'[2]7мес-18г'!S14+[2]авг!S14</f>
        <v>0</v>
      </c>
      <c r="T14" s="213">
        <f>'[2]7мес-18г'!T14+[2]авг!T14</f>
        <v>10</v>
      </c>
      <c r="U14" s="213">
        <f>'[2]7мес-18г'!U14+[2]авг!U14</f>
        <v>10</v>
      </c>
      <c r="V14" s="213">
        <f>'[2]7мес-18г'!V14+[2]авг!V14</f>
        <v>2</v>
      </c>
    </row>
    <row r="15" spans="1:22" ht="18.75">
      <c r="A15" s="113" t="s">
        <v>106</v>
      </c>
      <c r="B15" s="114" t="s">
        <v>45</v>
      </c>
      <c r="C15" s="115">
        <v>155186</v>
      </c>
      <c r="D15" s="116">
        <f>SUM(D5:D14)</f>
        <v>1085</v>
      </c>
      <c r="E15" s="116">
        <f t="shared" ref="E15:V15" si="1">SUM(E5:E14)</f>
        <v>17</v>
      </c>
      <c r="F15" s="116">
        <f t="shared" si="1"/>
        <v>139</v>
      </c>
      <c r="G15" s="116">
        <f t="shared" si="1"/>
        <v>2</v>
      </c>
      <c r="H15" s="116">
        <f t="shared" si="1"/>
        <v>10</v>
      </c>
      <c r="I15" s="116">
        <f t="shared" si="1"/>
        <v>0</v>
      </c>
      <c r="J15" s="116">
        <f t="shared" si="1"/>
        <v>98</v>
      </c>
      <c r="K15" s="116">
        <f t="shared" si="1"/>
        <v>434</v>
      </c>
      <c r="L15" s="116">
        <f t="shared" si="1"/>
        <v>38</v>
      </c>
      <c r="M15" s="116">
        <f t="shared" si="1"/>
        <v>50</v>
      </c>
      <c r="N15" s="116">
        <f t="shared" si="1"/>
        <v>0</v>
      </c>
      <c r="O15" s="116">
        <f t="shared" si="1"/>
        <v>1</v>
      </c>
      <c r="P15" s="116">
        <f t="shared" si="1"/>
        <v>17</v>
      </c>
      <c r="Q15" s="116">
        <f t="shared" si="1"/>
        <v>2</v>
      </c>
      <c r="R15" s="116">
        <f t="shared" si="1"/>
        <v>9</v>
      </c>
      <c r="S15" s="116">
        <f t="shared" si="1"/>
        <v>2</v>
      </c>
      <c r="T15" s="116">
        <f t="shared" si="1"/>
        <v>109</v>
      </c>
      <c r="U15" s="116">
        <f t="shared" si="1"/>
        <v>157</v>
      </c>
      <c r="V15" s="116">
        <f t="shared" si="1"/>
        <v>8</v>
      </c>
    </row>
    <row r="16" spans="1:22" ht="27.75" customHeight="1">
      <c r="A16" s="4">
        <v>11</v>
      </c>
      <c r="B16" s="109" t="s">
        <v>107</v>
      </c>
      <c r="C16" s="110">
        <v>63241.5</v>
      </c>
      <c r="D16" s="111">
        <f t="shared" si="0"/>
        <v>395</v>
      </c>
      <c r="E16" s="213">
        <f>'[2]7мес-18г'!E16+[2]авг!E16</f>
        <v>4</v>
      </c>
      <c r="F16" s="213">
        <f>'[2]7мес-18г'!F16+[2]авг!F16</f>
        <v>74</v>
      </c>
      <c r="G16" s="213">
        <f>'[2]7мес-18г'!G16+[2]авг!G16</f>
        <v>0</v>
      </c>
      <c r="H16" s="213">
        <f>'[2]7мес-18г'!H16+[2]авг!H16</f>
        <v>12</v>
      </c>
      <c r="I16" s="213">
        <f>'[2]7мес-18г'!I16+[2]авг!I16</f>
        <v>0</v>
      </c>
      <c r="J16" s="213">
        <f>'[2]7мес-18г'!J16+[2]авг!J16</f>
        <v>5</v>
      </c>
      <c r="K16" s="213">
        <f>'[2]7мес-18г'!K16+[2]авг!K16</f>
        <v>163</v>
      </c>
      <c r="L16" s="213">
        <f>'[2]7мес-18г'!L16+[2]авг!L16</f>
        <v>20</v>
      </c>
      <c r="M16" s="213">
        <f>'[2]7мес-18г'!M16+[2]авг!M16</f>
        <v>20</v>
      </c>
      <c r="N16" s="213">
        <f>'[2]7мес-18г'!N16+[2]авг!N16</f>
        <v>0</v>
      </c>
      <c r="O16" s="213">
        <f>'[2]7мес-18г'!O16+[2]авг!O16</f>
        <v>0</v>
      </c>
      <c r="P16" s="213">
        <f>'[2]7мес-18г'!P16+[2]авг!P16</f>
        <v>7</v>
      </c>
      <c r="Q16" s="213">
        <f>'[2]7мес-18г'!Q16+[2]авг!Q16</f>
        <v>0</v>
      </c>
      <c r="R16" s="213">
        <f>'[2]7мес-18г'!R16+[2]авг!R16</f>
        <v>5</v>
      </c>
      <c r="S16" s="213">
        <f>'[2]7мес-18г'!S16+[2]авг!S16</f>
        <v>1</v>
      </c>
      <c r="T16" s="213">
        <f>'[2]7мес-18г'!T16+[2]авг!T16</f>
        <v>43</v>
      </c>
      <c r="U16" s="213">
        <f>'[2]7мес-18г'!U16+[2]авг!U16</f>
        <v>41</v>
      </c>
      <c r="V16" s="213">
        <f>'[2]7мес-18г'!V16+[2]авг!V16</f>
        <v>3</v>
      </c>
    </row>
    <row r="17" spans="1:23" ht="33.75" customHeight="1">
      <c r="A17" s="24" t="s">
        <v>108</v>
      </c>
      <c r="B17" s="117" t="s">
        <v>109</v>
      </c>
      <c r="C17" s="118">
        <v>218427.5</v>
      </c>
      <c r="D17" s="119">
        <f>D15+D16</f>
        <v>1480</v>
      </c>
      <c r="E17" s="119">
        <f t="shared" ref="E17:V17" si="2">E15+E16</f>
        <v>21</v>
      </c>
      <c r="F17" s="116">
        <f t="shared" si="2"/>
        <v>213</v>
      </c>
      <c r="G17" s="119">
        <f t="shared" si="2"/>
        <v>2</v>
      </c>
      <c r="H17" s="119">
        <f t="shared" si="2"/>
        <v>22</v>
      </c>
      <c r="I17" s="119">
        <f t="shared" si="2"/>
        <v>0</v>
      </c>
      <c r="J17" s="119">
        <f t="shared" si="2"/>
        <v>103</v>
      </c>
      <c r="K17" s="119">
        <f t="shared" si="2"/>
        <v>597</v>
      </c>
      <c r="L17" s="119">
        <f t="shared" si="2"/>
        <v>58</v>
      </c>
      <c r="M17" s="119">
        <f t="shared" si="2"/>
        <v>70</v>
      </c>
      <c r="N17" s="119">
        <f t="shared" si="2"/>
        <v>0</v>
      </c>
      <c r="O17" s="119">
        <f t="shared" si="2"/>
        <v>1</v>
      </c>
      <c r="P17" s="119">
        <f t="shared" si="2"/>
        <v>24</v>
      </c>
      <c r="Q17" s="119">
        <f t="shared" si="2"/>
        <v>2</v>
      </c>
      <c r="R17" s="119">
        <f t="shared" si="2"/>
        <v>14</v>
      </c>
      <c r="S17" s="119">
        <f t="shared" si="2"/>
        <v>3</v>
      </c>
      <c r="T17" s="119">
        <f t="shared" si="2"/>
        <v>152</v>
      </c>
      <c r="U17" s="119">
        <f t="shared" si="2"/>
        <v>198</v>
      </c>
      <c r="V17" s="119">
        <f t="shared" si="2"/>
        <v>11</v>
      </c>
    </row>
    <row r="18" spans="1:23" ht="30.75" customHeight="1">
      <c r="A18" s="366" t="s">
        <v>110</v>
      </c>
      <c r="B18" s="366"/>
      <c r="C18" s="366"/>
      <c r="D18" s="120">
        <v>1</v>
      </c>
      <c r="E18" s="121">
        <f>E17/$D17</f>
        <v>1.418918918918919E-2</v>
      </c>
      <c r="F18" s="121">
        <f t="shared" ref="F18:V18" si="3">F17/$D17</f>
        <v>0.14391891891891892</v>
      </c>
      <c r="G18" s="121">
        <f t="shared" si="3"/>
        <v>1.3513513513513514E-3</v>
      </c>
      <c r="H18" s="121">
        <f t="shared" si="3"/>
        <v>1.4864864864864866E-2</v>
      </c>
      <c r="I18" s="121">
        <f t="shared" si="3"/>
        <v>0</v>
      </c>
      <c r="J18" s="121">
        <f t="shared" si="3"/>
        <v>6.9594594594594592E-2</v>
      </c>
      <c r="K18" s="121">
        <f t="shared" si="3"/>
        <v>0.40337837837837837</v>
      </c>
      <c r="L18" s="121">
        <f t="shared" si="3"/>
        <v>3.9189189189189191E-2</v>
      </c>
      <c r="M18" s="121">
        <f t="shared" si="3"/>
        <v>4.72972972972973E-2</v>
      </c>
      <c r="N18" s="121">
        <f t="shared" si="3"/>
        <v>0</v>
      </c>
      <c r="O18" s="121">
        <f t="shared" si="3"/>
        <v>6.7567567567567571E-4</v>
      </c>
      <c r="P18" s="121">
        <f t="shared" si="3"/>
        <v>1.6216216216216217E-2</v>
      </c>
      <c r="Q18" s="121">
        <f t="shared" si="3"/>
        <v>1.3513513513513514E-3</v>
      </c>
      <c r="R18" s="121">
        <f t="shared" si="3"/>
        <v>9.45945945945946E-3</v>
      </c>
      <c r="S18" s="121">
        <f t="shared" si="3"/>
        <v>2.0270270270270271E-3</v>
      </c>
      <c r="T18" s="121">
        <f t="shared" si="3"/>
        <v>0.10270270270270271</v>
      </c>
      <c r="U18" s="121">
        <f t="shared" si="3"/>
        <v>0.13378378378378378</v>
      </c>
      <c r="V18" s="121">
        <f t="shared" si="3"/>
        <v>7.4324324324324328E-3</v>
      </c>
    </row>
    <row r="19" spans="1:23" ht="45.75" customHeight="1" thickBot="1">
      <c r="A19" s="367" t="s">
        <v>111</v>
      </c>
      <c r="B19" s="367"/>
      <c r="C19" s="367"/>
      <c r="D19" s="122">
        <f>D17*100000/$C17*1.502</f>
        <v>1017.7106820340846</v>
      </c>
      <c r="E19" s="122">
        <f t="shared" ref="E19:V19" si="4">E17*100000/$C17*1.502</f>
        <v>14.440489407240387</v>
      </c>
      <c r="F19" s="122">
        <f t="shared" si="4"/>
        <v>146.46782113058109</v>
      </c>
      <c r="G19" s="122">
        <f t="shared" si="4"/>
        <v>1.3752847054514656</v>
      </c>
      <c r="H19" s="122">
        <f t="shared" si="4"/>
        <v>15.128131759966122</v>
      </c>
      <c r="I19" s="122">
        <f t="shared" si="4"/>
        <v>0</v>
      </c>
      <c r="J19" s="122">
        <f t="shared" si="4"/>
        <v>70.827162330750483</v>
      </c>
      <c r="K19" s="122">
        <f t="shared" si="4"/>
        <v>410.52248457726245</v>
      </c>
      <c r="L19" s="122">
        <f t="shared" si="4"/>
        <v>39.883256458092504</v>
      </c>
      <c r="M19" s="122">
        <f t="shared" si="4"/>
        <v>48.134964690801297</v>
      </c>
      <c r="N19" s="122">
        <f t="shared" si="4"/>
        <v>0</v>
      </c>
      <c r="O19" s="122">
        <f t="shared" si="4"/>
        <v>0.68764235272573282</v>
      </c>
      <c r="P19" s="122">
        <f t="shared" si="4"/>
        <v>16.503416465417587</v>
      </c>
      <c r="Q19" s="122">
        <f>2*100000/2259*1.502</f>
        <v>132.97919433377601</v>
      </c>
      <c r="R19" s="122">
        <f>14*100000/2259*1.502</f>
        <v>930.85436033643202</v>
      </c>
      <c r="S19" s="122">
        <f t="shared" si="4"/>
        <v>2.0629270581771983</v>
      </c>
      <c r="T19" s="122">
        <f t="shared" si="4"/>
        <v>104.52163761431139</v>
      </c>
      <c r="U19" s="122">
        <f t="shared" si="4"/>
        <v>136.15318583969508</v>
      </c>
      <c r="V19" s="122">
        <f t="shared" si="4"/>
        <v>7.5640658799830609</v>
      </c>
    </row>
    <row r="20" spans="1:23" ht="34.5" customHeight="1" thickBot="1">
      <c r="A20" s="368" t="s">
        <v>112</v>
      </c>
      <c r="B20" s="369"/>
      <c r="C20" s="370"/>
      <c r="D20" s="123">
        <v>984.3224002501795</v>
      </c>
      <c r="E20" s="123">
        <v>15.196556354739611</v>
      </c>
      <c r="F20" s="123">
        <v>138.15051231581467</v>
      </c>
      <c r="G20" s="123">
        <v>0</v>
      </c>
      <c r="H20" s="123">
        <v>15.887308916318684</v>
      </c>
      <c r="I20" s="123">
        <v>0.69075256157907328</v>
      </c>
      <c r="J20" s="123">
        <v>28.320855024741999</v>
      </c>
      <c r="K20" s="123">
        <v>409.61626901639045</v>
      </c>
      <c r="L20" s="123">
        <v>55.260204926325862</v>
      </c>
      <c r="M20" s="123">
        <v>45.589669064218832</v>
      </c>
      <c r="N20" s="123">
        <v>0.69075256157907328</v>
      </c>
      <c r="O20" s="123">
        <v>3.4537628078953664</v>
      </c>
      <c r="P20" s="123">
        <v>13.815051231581466</v>
      </c>
      <c r="Q20" s="123">
        <v>65.332753371030876</v>
      </c>
      <c r="R20" s="123">
        <v>653.3275337103089</v>
      </c>
      <c r="S20" s="123">
        <v>4.8352679310535134</v>
      </c>
      <c r="T20" s="123">
        <v>115.35567778370523</v>
      </c>
      <c r="U20" s="123">
        <v>129.86148157686577</v>
      </c>
      <c r="V20" s="123">
        <v>6.9075256157907328</v>
      </c>
    </row>
    <row r="21" spans="1:23" ht="37.5" customHeight="1">
      <c r="A21" s="371" t="s">
        <v>113</v>
      </c>
      <c r="B21" s="372"/>
      <c r="C21" s="373"/>
      <c r="D21" s="197">
        <f>D19/D20-100%</f>
        <v>3.3920067018101907E-2</v>
      </c>
      <c r="E21" s="197">
        <f t="shared" ref="E21:P21" si="5">E19/E20-100%</f>
        <v>-4.9752518258086575E-2</v>
      </c>
      <c r="F21" s="197">
        <f t="shared" si="5"/>
        <v>6.020469034347764E-2</v>
      </c>
      <c r="G21" s="205"/>
      <c r="H21" s="197">
        <f t="shared" si="5"/>
        <v>-4.7785132167523447E-2</v>
      </c>
      <c r="I21" s="205">
        <f t="shared" si="5"/>
        <v>-1</v>
      </c>
      <c r="J21" s="204" t="s">
        <v>114</v>
      </c>
      <c r="K21" s="197">
        <f t="shared" si="5"/>
        <v>2.212352461117062E-3</v>
      </c>
      <c r="L21" s="197">
        <f t="shared" si="5"/>
        <v>-0.27826441267697521</v>
      </c>
      <c r="M21" s="197">
        <f t="shared" si="5"/>
        <v>5.5830535268792891E-2</v>
      </c>
      <c r="N21" s="197"/>
      <c r="O21" s="197">
        <f t="shared" si="5"/>
        <v>-0.80090052763502761</v>
      </c>
      <c r="P21" s="197">
        <f t="shared" si="5"/>
        <v>0.19459683418983409</v>
      </c>
      <c r="Q21" s="204" t="s">
        <v>115</v>
      </c>
      <c r="R21" s="197">
        <f t="shared" ref="R21:V21" si="6">R19/R20-100%</f>
        <v>0.42478972996901265</v>
      </c>
      <c r="S21" s="197">
        <f t="shared" si="6"/>
        <v>-0.57335827350363067</v>
      </c>
      <c r="T21" s="197">
        <f t="shared" si="6"/>
        <v>-9.3918568877970121E-2</v>
      </c>
      <c r="U21" s="197">
        <f t="shared" si="6"/>
        <v>4.8449349155971433E-2</v>
      </c>
      <c r="V21" s="197">
        <f t="shared" si="6"/>
        <v>9.5047098007347897E-2</v>
      </c>
      <c r="W21" s="206"/>
    </row>
    <row r="22" spans="1:23" ht="23.25" customHeight="1">
      <c r="A22" s="365" t="s">
        <v>168</v>
      </c>
      <c r="B22" s="365"/>
      <c r="C22" s="365"/>
      <c r="D22" s="198">
        <v>1425</v>
      </c>
      <c r="E22" s="199">
        <v>22</v>
      </c>
      <c r="F22" s="200">
        <v>200</v>
      </c>
      <c r="G22" s="200">
        <v>0</v>
      </c>
      <c r="H22" s="200">
        <v>23</v>
      </c>
      <c r="I22" s="200">
        <v>1</v>
      </c>
      <c r="J22" s="200">
        <v>41</v>
      </c>
      <c r="K22" s="201">
        <v>593</v>
      </c>
      <c r="L22" s="200">
        <v>80</v>
      </c>
      <c r="M22" s="200">
        <v>66</v>
      </c>
      <c r="N22" s="201">
        <v>1</v>
      </c>
      <c r="O22" s="200">
        <v>5</v>
      </c>
      <c r="P22" s="200">
        <v>20</v>
      </c>
      <c r="Q22" s="200">
        <v>1</v>
      </c>
      <c r="R22" s="200">
        <v>10</v>
      </c>
      <c r="S22" s="200">
        <v>7</v>
      </c>
      <c r="T22" s="201">
        <v>167</v>
      </c>
      <c r="U22" s="202">
        <v>188</v>
      </c>
      <c r="V22" s="203">
        <v>10</v>
      </c>
    </row>
    <row r="23" spans="1:23" ht="16.5" thickBot="1">
      <c r="A23" s="374" t="s">
        <v>116</v>
      </c>
      <c r="B23" s="375"/>
      <c r="C23" s="376"/>
      <c r="D23" s="124">
        <v>998.9</v>
      </c>
      <c r="E23" s="124">
        <v>16.725426793226937</v>
      </c>
      <c r="F23" s="124">
        <v>141.80000000000001</v>
      </c>
      <c r="G23" s="124">
        <v>0.7</v>
      </c>
      <c r="H23" s="124">
        <v>11.8</v>
      </c>
      <c r="I23" s="124">
        <v>0</v>
      </c>
      <c r="J23" s="124">
        <v>34.1</v>
      </c>
      <c r="K23" s="124">
        <v>431.7</v>
      </c>
      <c r="L23" s="125">
        <v>48.7</v>
      </c>
      <c r="M23" s="125">
        <v>48.7</v>
      </c>
      <c r="N23" s="125">
        <v>0.7</v>
      </c>
      <c r="O23" s="125">
        <v>1.4</v>
      </c>
      <c r="P23" s="125">
        <v>21.504120162720351</v>
      </c>
      <c r="Q23" s="125">
        <v>0</v>
      </c>
      <c r="R23" s="125">
        <v>502.2</v>
      </c>
      <c r="S23" s="125">
        <v>7</v>
      </c>
      <c r="T23" s="125">
        <v>76.5</v>
      </c>
      <c r="U23" s="125">
        <v>151.5</v>
      </c>
      <c r="V23" s="125">
        <v>6.3</v>
      </c>
    </row>
    <row r="24" spans="1:23" ht="15">
      <c r="A24" s="365" t="s">
        <v>117</v>
      </c>
      <c r="B24" s="365"/>
      <c r="C24" s="365"/>
      <c r="D24" s="149">
        <v>1121.7692885783235</v>
      </c>
      <c r="E24" s="149">
        <v>16.826539328674855</v>
      </c>
      <c r="F24" s="149">
        <v>160.55322942777258</v>
      </c>
      <c r="G24" s="149">
        <v>1.4022116107229046</v>
      </c>
      <c r="H24" s="149">
        <v>9.1143754696988797</v>
      </c>
      <c r="I24" s="149"/>
      <c r="J24" s="149">
        <v>20.332068355482114</v>
      </c>
      <c r="K24" s="149">
        <v>429.07675288120885</v>
      </c>
      <c r="L24" s="149">
        <v>85.534908254097175</v>
      </c>
      <c r="M24" s="149">
        <v>56.088464428916183</v>
      </c>
      <c r="N24" s="149">
        <v>0.70110580536145228</v>
      </c>
      <c r="O24" s="149">
        <v>2.8044232214458091</v>
      </c>
      <c r="P24" s="149">
        <v>16.826539328674855</v>
      </c>
      <c r="Q24" s="149">
        <v>56.466165413533837</v>
      </c>
      <c r="R24" s="149">
        <v>790.52631578947364</v>
      </c>
      <c r="S24" s="149">
        <v>2.8044232214458091</v>
      </c>
      <c r="T24" s="149">
        <v>111.47582305247091</v>
      </c>
      <c r="U24" s="149">
        <v>197.71183711192955</v>
      </c>
      <c r="V24" s="149">
        <v>9.815481275060332</v>
      </c>
    </row>
    <row r="25" spans="1:23" ht="15">
      <c r="A25" s="365" t="s">
        <v>118</v>
      </c>
      <c r="B25" s="365"/>
      <c r="C25" s="365"/>
      <c r="D25" s="126">
        <v>1135.8935781976572</v>
      </c>
      <c r="E25" s="126">
        <v>26.169403731826474</v>
      </c>
      <c r="F25" s="126">
        <v>149.94361057154632</v>
      </c>
      <c r="G25" s="126">
        <v>0.70728118194125611</v>
      </c>
      <c r="H25" s="126">
        <v>9.9019365471775842</v>
      </c>
      <c r="I25" s="126"/>
      <c r="J25" s="126">
        <v>10.609217729118841</v>
      </c>
      <c r="K25" s="126">
        <v>472.46382953675908</v>
      </c>
      <c r="L25" s="126">
        <v>70.020837012184359</v>
      </c>
      <c r="M25" s="126">
        <v>52.338807463652948</v>
      </c>
      <c r="N25" s="126">
        <v>0.70728118194125611</v>
      </c>
      <c r="O25" s="126">
        <v>1.4145623638825122</v>
      </c>
      <c r="P25" s="126">
        <v>7.7800930013538174</v>
      </c>
      <c r="Q25" s="126"/>
      <c r="R25" s="126">
        <v>642.09141729694181</v>
      </c>
      <c r="S25" s="126">
        <v>4.2436870916475362</v>
      </c>
      <c r="T25" s="126">
        <v>85.581023014891997</v>
      </c>
      <c r="U25" s="126">
        <v>234.81735240449703</v>
      </c>
      <c r="V25" s="126">
        <v>15.560186002707635</v>
      </c>
    </row>
    <row r="26" spans="1:23">
      <c r="B26" s="127"/>
    </row>
    <row r="27" spans="1:23" ht="15.75">
      <c r="B27" s="128"/>
      <c r="F27" s="129" t="s">
        <v>119</v>
      </c>
    </row>
  </sheetData>
  <mergeCells count="14">
    <mergeCell ref="A1:T1"/>
    <mergeCell ref="A2:T2"/>
    <mergeCell ref="A3:A4"/>
    <mergeCell ref="B3:B4"/>
    <mergeCell ref="C3:C4"/>
    <mergeCell ref="D3:D4"/>
    <mergeCell ref="A24:C24"/>
    <mergeCell ref="A25:C25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Zeros="0" tabSelected="1" topLeftCell="A4" workbookViewId="0">
      <selection activeCell="C5" sqref="C5:C17"/>
    </sheetView>
  </sheetViews>
  <sheetFormatPr defaultRowHeight="12.75"/>
  <cols>
    <col min="1" max="1" width="5.85546875" customWidth="1"/>
    <col min="2" max="2" width="15.85546875" customWidth="1"/>
    <col min="5" max="6" width="7.5703125" customWidth="1"/>
    <col min="7" max="7" width="6" customWidth="1"/>
    <col min="8" max="8" width="6.28515625" customWidth="1"/>
    <col min="9" max="9" width="6" customWidth="1"/>
    <col min="10" max="13" width="7.5703125" customWidth="1"/>
    <col min="14" max="14" width="5.7109375" customWidth="1"/>
    <col min="15" max="15" width="7.5703125" customWidth="1"/>
    <col min="16" max="16" width="6.28515625" customWidth="1"/>
    <col min="17" max="22" width="7.5703125" customWidth="1"/>
  </cols>
  <sheetData>
    <row r="1" spans="1:23" ht="27">
      <c r="A1" s="377" t="s">
        <v>120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99"/>
      <c r="V1" s="100"/>
      <c r="W1" s="100"/>
    </row>
    <row r="2" spans="1:23" ht="21" thickBot="1">
      <c r="A2" s="378" t="s">
        <v>121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101"/>
      <c r="V2" s="102"/>
      <c r="W2" s="102"/>
    </row>
    <row r="3" spans="1:23" ht="166.5" thickBot="1">
      <c r="A3" s="379" t="s">
        <v>66</v>
      </c>
      <c r="B3" s="381" t="s">
        <v>67</v>
      </c>
      <c r="C3" s="394" t="s">
        <v>122</v>
      </c>
      <c r="D3" s="395" t="s">
        <v>69</v>
      </c>
      <c r="E3" s="130" t="s">
        <v>70</v>
      </c>
      <c r="F3" s="131" t="s">
        <v>71</v>
      </c>
      <c r="G3" s="131" t="s">
        <v>72</v>
      </c>
      <c r="H3" s="131" t="s">
        <v>73</v>
      </c>
      <c r="I3" s="131" t="s">
        <v>74</v>
      </c>
      <c r="J3" s="131" t="s">
        <v>75</v>
      </c>
      <c r="K3" s="132" t="s">
        <v>76</v>
      </c>
      <c r="L3" s="131" t="s">
        <v>77</v>
      </c>
      <c r="M3" s="131" t="s">
        <v>78</v>
      </c>
      <c r="N3" s="131" t="s">
        <v>79</v>
      </c>
      <c r="O3" s="131" t="s">
        <v>80</v>
      </c>
      <c r="P3" s="131" t="s">
        <v>81</v>
      </c>
      <c r="Q3" s="131" t="s">
        <v>82</v>
      </c>
      <c r="R3" s="131" t="s">
        <v>123</v>
      </c>
      <c r="S3" s="131" t="s">
        <v>84</v>
      </c>
      <c r="T3" s="131" t="s">
        <v>85</v>
      </c>
      <c r="U3" s="133" t="s">
        <v>86</v>
      </c>
      <c r="V3" s="134" t="s">
        <v>87</v>
      </c>
      <c r="W3" s="135"/>
    </row>
    <row r="4" spans="1:23" ht="26.25" customHeight="1" thickBot="1">
      <c r="A4" s="380"/>
      <c r="B4" s="382"/>
      <c r="C4" s="394"/>
      <c r="D4" s="396"/>
      <c r="E4" s="136" t="s">
        <v>88</v>
      </c>
      <c r="F4" s="137" t="s">
        <v>89</v>
      </c>
      <c r="G4" s="137" t="s">
        <v>90</v>
      </c>
      <c r="H4" s="137" t="s">
        <v>91</v>
      </c>
      <c r="I4" s="137" t="s">
        <v>92</v>
      </c>
      <c r="J4" s="137" t="s">
        <v>93</v>
      </c>
      <c r="K4" s="138" t="s">
        <v>94</v>
      </c>
      <c r="L4" s="137" t="s">
        <v>95</v>
      </c>
      <c r="M4" s="137" t="s">
        <v>96</v>
      </c>
      <c r="N4" s="137" t="s">
        <v>97</v>
      </c>
      <c r="O4" s="137" t="s">
        <v>98</v>
      </c>
      <c r="P4" s="137" t="s">
        <v>99</v>
      </c>
      <c r="Q4" s="137" t="s">
        <v>100</v>
      </c>
      <c r="R4" s="137" t="s">
        <v>101</v>
      </c>
      <c r="S4" s="137" t="s">
        <v>102</v>
      </c>
      <c r="T4" s="137" t="s">
        <v>103</v>
      </c>
      <c r="U4" s="139" t="s">
        <v>104</v>
      </c>
      <c r="V4" s="140" t="s">
        <v>105</v>
      </c>
      <c r="W4" s="135"/>
    </row>
    <row r="5" spans="1:23" ht="15.75">
      <c r="A5" s="4">
        <v>1</v>
      </c>
      <c r="B5" s="5" t="s">
        <v>35</v>
      </c>
      <c r="C5" s="245">
        <v>33949.5</v>
      </c>
      <c r="D5" s="141">
        <f>'[2]8 мес-17'!D5*100000/'[2]8 мес-17'!$C5*1.502</f>
        <v>871.60952044303053</v>
      </c>
      <c r="E5" s="244">
        <f>'[2]8 мес-17'!E5*100000/'[2]8 мес-17'!$C5*1.502</f>
        <v>22.122069046777426</v>
      </c>
      <c r="F5" s="244">
        <f>'[2]8 мес-17'!F5*100000/'[2]8 мес-17'!$C5*1.502</f>
        <v>137.15682809002004</v>
      </c>
      <c r="G5" s="244">
        <f>'[2]8 мес-17'!G5*100000/'[2]8 мес-17'!$C5*1.502</f>
        <v>0</v>
      </c>
      <c r="H5" s="244">
        <f>'[2]8 мес-17'!H5*100000/'[2]8 мес-17'!$C5*1.502</f>
        <v>4.4244138093554852</v>
      </c>
      <c r="I5" s="244">
        <f>'[2]8 мес-17'!I5*100000/'[2]8 мес-17'!$C5*1.502</f>
        <v>0</v>
      </c>
      <c r="J5" s="244">
        <f>'[2]8 мес-17'!J5*100000/'[2]8 мес-17'!$C5*1.502</f>
        <v>61.941793330976786</v>
      </c>
      <c r="K5" s="244">
        <f>'[2]8 мес-17'!K5*100000/'[2]8 мес-17'!$C5*1.502</f>
        <v>433.5925533168375</v>
      </c>
      <c r="L5" s="244">
        <f>'[2]8 мес-17'!L5*100000/'[2]8 мес-17'!$C5*1.502</f>
        <v>39.819724284199367</v>
      </c>
      <c r="M5" s="244">
        <f>'[2]8 мес-17'!M5*100000/'[2]8 мес-17'!$C5*1.502</f>
        <v>30.970896665488393</v>
      </c>
      <c r="N5" s="244">
        <f>'[2]8 мес-17'!N5*100000/'[2]8 мес-17'!$C5*1.502</f>
        <v>0</v>
      </c>
      <c r="O5" s="244">
        <f>'[2]8 мес-17'!O5*100000/'[2]8 мес-17'!$C5*1.502</f>
        <v>0</v>
      </c>
      <c r="P5" s="244">
        <f>'[2]8 мес-17'!P5*100000/'[2]8 мес-17'!$C5*1.502</f>
        <v>13.273241428066454</v>
      </c>
      <c r="Q5" s="244">
        <v>0</v>
      </c>
      <c r="R5" s="244">
        <f>'[2]8 мес-17'!R5*100000/'[2]8 (2)'!Y5*1.502</f>
        <v>566.79245283018872</v>
      </c>
      <c r="S5" s="244">
        <f>'[2]8 мес-17'!S5*100000/'[2]8 мес-17'!$C5*1.502</f>
        <v>0</v>
      </c>
      <c r="T5" s="244">
        <f>'[2]8 мес-17'!T5*100000/'[2]8 мес-17'!$C5*1.502</f>
        <v>35.395310474843882</v>
      </c>
      <c r="U5" s="244">
        <f>'[2]8 мес-17'!U5*100000/'[2]8 мес-17'!$C5*1.502</f>
        <v>88.488276187109705</v>
      </c>
      <c r="V5" s="244">
        <f>'[2]8 мес-17'!V5*100000/'[2]8 мес-17'!$C5*1.502</f>
        <v>8.8488276187109705</v>
      </c>
      <c r="W5" s="143"/>
    </row>
    <row r="6" spans="1:23" ht="15.75">
      <c r="A6" s="4">
        <v>2</v>
      </c>
      <c r="B6" s="5" t="s">
        <v>36</v>
      </c>
      <c r="C6" s="245">
        <v>8309.5</v>
      </c>
      <c r="D6" s="141">
        <f>'[2]8 мес-17'!D6*100000/'[2]8 мес-17'!$C6*1.502</f>
        <v>1247.2981104826092</v>
      </c>
      <c r="E6" s="244">
        <f>'[2]8 мес-17'!E6*100000/'[2]8 мес-17'!$C6*1.502</f>
        <v>0</v>
      </c>
      <c r="F6" s="244">
        <f>'[2]8 мес-17'!F6*100000/'[2]8 мес-17'!$C6*1.502</f>
        <v>72.307136839571555</v>
      </c>
      <c r="G6" s="244">
        <f>'[2]8 мес-17'!G6*100000/'[2]8 мес-17'!$C6*1.502</f>
        <v>0</v>
      </c>
      <c r="H6" s="244">
        <f>'[2]8 мес-17'!H6*100000/'[2]8 мес-17'!$C6*1.502</f>
        <v>0</v>
      </c>
      <c r="I6" s="244">
        <f>'[2]8 мес-17'!I6*100000/'[2]8 мес-17'!$C6*1.502</f>
        <v>0</v>
      </c>
      <c r="J6" s="244">
        <f>'[2]8 мес-17'!J6*100000/'[2]8 мес-17'!$C6*1.502</f>
        <v>54.230352629678663</v>
      </c>
      <c r="K6" s="244">
        <f>'[2]8 мес-17'!K6*100000/'[2]8 мес-17'!$C6*1.502</f>
        <v>542.30352629678669</v>
      </c>
      <c r="L6" s="244">
        <f>'[2]8 мес-17'!L6*100000/'[2]8 мес-17'!$C6*1.502</f>
        <v>54.230352629678663</v>
      </c>
      <c r="M6" s="244">
        <f>'[2]8 мес-17'!M6*100000/'[2]8 мес-17'!$C6*1.502</f>
        <v>72.307136839571555</v>
      </c>
      <c r="N6" s="244">
        <f>'[2]8 мес-17'!N6*100000/'[2]8 мес-17'!$C6*1.502</f>
        <v>0</v>
      </c>
      <c r="O6" s="244">
        <f>'[2]8 мес-17'!O6*100000/'[2]8 мес-17'!$C6*1.502</f>
        <v>0</v>
      </c>
      <c r="P6" s="244">
        <f>'[2]8 мес-17'!P6*100000/'[2]8 мес-17'!$C6*1.502</f>
        <v>0</v>
      </c>
      <c r="Q6" s="244">
        <v>0</v>
      </c>
      <c r="R6" s="244">
        <f>'[2]8 мес-17'!R6*100000/'[2]8 (2)'!Y6*1.502</f>
        <v>0</v>
      </c>
      <c r="S6" s="244">
        <f>'[2]8 мес-17'!S6*100000/'[2]8 мес-17'!$C6*1.502</f>
        <v>18.076784209892889</v>
      </c>
      <c r="T6" s="244">
        <f>'[2]8 мес-17'!T6*100000/'[2]8 мес-17'!$C6*1.502</f>
        <v>289.22854735828622</v>
      </c>
      <c r="U6" s="244">
        <f>'[2]8 мес-17'!U6*100000/'[2]8 мес-17'!$C6*1.502</f>
        <v>144.61427367914311</v>
      </c>
      <c r="V6" s="244">
        <f>'[2]8 мес-17'!V6*100000/'[2]8 мес-17'!$C6*1.502</f>
        <v>0</v>
      </c>
      <c r="W6" s="143"/>
    </row>
    <row r="7" spans="1:23" ht="15.75">
      <c r="A7" s="4">
        <v>3</v>
      </c>
      <c r="B7" s="5" t="s">
        <v>37</v>
      </c>
      <c r="C7" s="245">
        <v>12417</v>
      </c>
      <c r="D7" s="141">
        <f>'[2]8 мес-17'!D7*100000/'[2]8 мес-17'!$C7*1.502</f>
        <v>1318.4988322461143</v>
      </c>
      <c r="E7" s="244">
        <f>'[2]8 мес-17'!E7*100000/'[2]8 мес-17'!$C7*1.502</f>
        <v>48.385278247563818</v>
      </c>
      <c r="F7" s="244">
        <f>'[2]8 мес-17'!F7*100000/'[2]8 мес-17'!$C7*1.502</f>
        <v>229.83007167592817</v>
      </c>
      <c r="G7" s="244">
        <f>'[2]8 мес-17'!G7*100000/'[2]8 мес-17'!$C7*1.502</f>
        <v>12.096319561890954</v>
      </c>
      <c r="H7" s="244">
        <f>'[2]8 мес-17'!H7*100000/'[2]8 мес-17'!$C7*1.502</f>
        <v>36.288958685672867</v>
      </c>
      <c r="I7" s="244">
        <f>'[2]8 мес-17'!I7*100000/'[2]8 мес-17'!$C7*1.502</f>
        <v>0</v>
      </c>
      <c r="J7" s="244">
        <f>'[2]8 мес-17'!J7*100000/'[2]8 мес-17'!$C7*1.502</f>
        <v>120.96319561890957</v>
      </c>
      <c r="K7" s="244">
        <f>'[2]8 мес-17'!K7*100000/'[2]8 мес-17'!$C7*1.502</f>
        <v>411.27486510429253</v>
      </c>
      <c r="L7" s="244">
        <f>'[2]8 мес-17'!L7*100000/'[2]8 мес-17'!$C7*1.502</f>
        <v>24.192639123781909</v>
      </c>
      <c r="M7" s="244">
        <f>'[2]8 мес-17'!M7*100000/'[2]8 мес-17'!$C7*1.502</f>
        <v>96.770556495127636</v>
      </c>
      <c r="N7" s="244">
        <f>'[2]8 мес-17'!N7*100000/'[2]8 мес-17'!$C7*1.502</f>
        <v>0</v>
      </c>
      <c r="O7" s="244">
        <f>'[2]8 мес-17'!O7*100000/'[2]8 мес-17'!$C7*1.502</f>
        <v>0</v>
      </c>
      <c r="P7" s="244">
        <f>'[2]8 мес-17'!P7*100000/'[2]8 мес-17'!$C7*1.502</f>
        <v>12.096319561890954</v>
      </c>
      <c r="Q7" s="244">
        <v>0</v>
      </c>
      <c r="R7" s="244">
        <f>'[2]8 мес-17'!R7*100000/'[2]8 (2)'!Y7*1.502</f>
        <v>0</v>
      </c>
      <c r="S7" s="244">
        <f>'[2]8 мес-17'!S7*100000/'[2]8 мес-17'!$C7*1.502</f>
        <v>0</v>
      </c>
      <c r="T7" s="244">
        <f>'[2]8 мес-17'!T7*100000/'[2]8 мес-17'!$C7*1.502</f>
        <v>72.577917371345734</v>
      </c>
      <c r="U7" s="244">
        <f>'[2]8 мес-17'!U7*100000/'[2]8 мес-17'!$C7*1.502</f>
        <v>254.02271079971007</v>
      </c>
      <c r="V7" s="244">
        <f>'[2]8 мес-17'!V7*100000/'[2]8 мес-17'!$C7*1.502</f>
        <v>24.192639123781909</v>
      </c>
      <c r="W7" s="143"/>
    </row>
    <row r="8" spans="1:23" ht="15.75">
      <c r="A8" s="4">
        <v>4</v>
      </c>
      <c r="B8" s="5" t="s">
        <v>38</v>
      </c>
      <c r="C8" s="245">
        <v>13755.5</v>
      </c>
      <c r="D8" s="141">
        <f>'[2]8 мес-17'!D8*100000/'[2]8 мес-17'!$C8*1.502</f>
        <v>1102.9263150241741</v>
      </c>
      <c r="E8" s="244">
        <f>'[2]8 мес-17'!E8*100000/'[2]8 мес-17'!$C8*1.502</f>
        <v>21.840125049983641</v>
      </c>
      <c r="F8" s="244">
        <f>'[2]8 мес-17'!F8*100000/'[2]8 мес-17'!$C8*1.502</f>
        <v>174.72100039986913</v>
      </c>
      <c r="G8" s="244">
        <f>'[2]8 мес-17'!G8*100000/'[2]8 мес-17'!$C8*1.502</f>
        <v>0</v>
      </c>
      <c r="H8" s="244">
        <f>'[2]8 мес-17'!H8*100000/'[2]8 мес-17'!$C8*1.502</f>
        <v>43.680250099967282</v>
      </c>
      <c r="I8" s="244">
        <f>'[2]8 мес-17'!I8*100000/'[2]8 мес-17'!$C8*1.502</f>
        <v>0</v>
      </c>
      <c r="J8" s="244">
        <f>'[2]8 мес-17'!J8*100000/'[2]8 мес-17'!$C8*1.502</f>
        <v>87.360500199934563</v>
      </c>
      <c r="K8" s="244">
        <f>'[2]8 мес-17'!K8*100000/'[2]8 мес-17'!$C8*1.502</f>
        <v>305.76175069977097</v>
      </c>
      <c r="L8" s="244">
        <f>'[2]8 мес-17'!L8*100000/'[2]8 мес-17'!$C8*1.502</f>
        <v>87.360500199934563</v>
      </c>
      <c r="M8" s="244">
        <f>'[2]8 мес-17'!M8*100000/'[2]8 мес-17'!$C8*1.502</f>
        <v>32.760187574975461</v>
      </c>
      <c r="N8" s="244">
        <f>'[2]8 мес-17'!N8*100000/'[2]8 мес-17'!$C8*1.502</f>
        <v>0</v>
      </c>
      <c r="O8" s="244">
        <f>'[2]8 мес-17'!O8*100000/'[2]8 мес-17'!$C8*1.502</f>
        <v>0</v>
      </c>
      <c r="P8" s="244">
        <f>'[2]8 мес-17'!P8*100000/'[2]8 мес-17'!$C8*1.502</f>
        <v>0</v>
      </c>
      <c r="Q8" s="244">
        <v>0</v>
      </c>
      <c r="R8" s="244">
        <f>'[2]8 мес-17'!R8*100000/'[2]8 (2)'!Y8*1.502</f>
        <v>2241.7910447761196</v>
      </c>
      <c r="S8" s="244">
        <f>'[2]8 мес-17'!S8*100000/'[2]8 мес-17'!$C8*1.502</f>
        <v>0</v>
      </c>
      <c r="T8" s="244">
        <f>'[2]8 мес-17'!T8*100000/'[2]8 мес-17'!$C8*1.502</f>
        <v>174.72100039986913</v>
      </c>
      <c r="U8" s="244">
        <f>'[2]8 мес-17'!U8*100000/'[2]8 мес-17'!$C8*1.502</f>
        <v>152.88087534988549</v>
      </c>
      <c r="V8" s="244">
        <f>'[2]8 мес-17'!V8*100000/'[2]8 мес-17'!$C8*1.502</f>
        <v>0</v>
      </c>
      <c r="W8" s="143"/>
    </row>
    <row r="9" spans="1:23" ht="15.75">
      <c r="A9" s="4">
        <v>5</v>
      </c>
      <c r="B9" s="5" t="s">
        <v>39</v>
      </c>
      <c r="C9" s="245">
        <v>14343.5</v>
      </c>
      <c r="D9" s="141">
        <f>'[2]8 мес-17'!D9*100000/'[2]8 мес-17'!$C9*1.502</f>
        <v>1141.48858288304</v>
      </c>
      <c r="E9" s="244">
        <f>'[2]8 мес-17'!E9*100000/'[2]8 мес-17'!$C9*1.502</f>
        <v>0</v>
      </c>
      <c r="F9" s="244">
        <f>'[2]8 мес-17'!F9*100000/'[2]8 мес-17'!$C9*1.502</f>
        <v>115.19609552030678</v>
      </c>
      <c r="G9" s="244">
        <f>'[2]8 мес-17'!G9*100000/'[2]8 мес-17'!$C9*1.502</f>
        <v>0</v>
      </c>
      <c r="H9" s="244">
        <f>'[2]8 мес-17'!H9*100000/'[2]8 мес-17'!$C9*1.502</f>
        <v>10.472372320027889</v>
      </c>
      <c r="I9" s="244">
        <f>'[2]8 мес-17'!I9*100000/'[2]8 мес-17'!$C9*1.502</f>
        <v>0</v>
      </c>
      <c r="J9" s="244">
        <f>'[2]8 мес-17'!J9*100000/'[2]8 мес-17'!$C9*1.502</f>
        <v>282.754052640753</v>
      </c>
      <c r="K9" s="244">
        <f>'[2]8 мес-17'!K9*100000/'[2]8 мес-17'!$C9*1.502</f>
        <v>387.47777584103193</v>
      </c>
      <c r="L9" s="244">
        <f>'[2]8 мес-17'!L9*100000/'[2]8 мес-17'!$C9*1.502</f>
        <v>31.417116960083668</v>
      </c>
      <c r="M9" s="244">
        <f>'[2]8 мес-17'!M9*100000/'[2]8 мес-17'!$C9*1.502</f>
        <v>31.417116960083668</v>
      </c>
      <c r="N9" s="244">
        <f>'[2]8 мес-17'!N9*100000/'[2]8 мес-17'!$C9*1.502</f>
        <v>0</v>
      </c>
      <c r="O9" s="244">
        <f>'[2]8 мес-17'!O9*100000/'[2]8 мес-17'!$C9*1.502</f>
        <v>0</v>
      </c>
      <c r="P9" s="244">
        <f>'[2]8 мес-17'!P9*100000/'[2]8 мес-17'!$C9*1.502</f>
        <v>41.889489280111555</v>
      </c>
      <c r="Q9" s="244">
        <v>0</v>
      </c>
      <c r="R9" s="244">
        <f>'[2]8 мес-17'!R9*100000/'[2]8 (2)'!Y9*1.502</f>
        <v>0</v>
      </c>
      <c r="S9" s="244">
        <f>'[2]8 мес-17'!S9*100000/'[2]8 мес-17'!$C9*1.502</f>
        <v>0</v>
      </c>
      <c r="T9" s="244">
        <f>'[2]8 мес-17'!T9*100000/'[2]8 мес-17'!$C9*1.502</f>
        <v>115.19609552030678</v>
      </c>
      <c r="U9" s="244">
        <f>'[2]8 мес-17'!U9*100000/'[2]8 мес-17'!$C9*1.502</f>
        <v>125.66846784033467</v>
      </c>
      <c r="V9" s="244">
        <f>'[2]8 мес-17'!V9*100000/'[2]8 мес-17'!$C9*1.502</f>
        <v>0</v>
      </c>
      <c r="W9" s="143"/>
    </row>
    <row r="10" spans="1:23" ht="15.75">
      <c r="A10" s="4">
        <v>6</v>
      </c>
      <c r="B10" s="5" t="s">
        <v>40</v>
      </c>
      <c r="C10" s="245">
        <v>11622</v>
      </c>
      <c r="D10" s="141">
        <f>'[2]8 мес-17'!D10*100000/'[2]8 мес-17'!$C10*1.502</f>
        <v>1060.0223771408898</v>
      </c>
      <c r="E10" s="244">
        <f>'[2]8 мес-17'!E10*100000/'[2]8 мес-17'!$C10*1.502</f>
        <v>25.85420432050951</v>
      </c>
      <c r="F10" s="244">
        <f>'[2]8 мес-17'!F10*100000/'[2]8 мес-17'!$C10*1.502</f>
        <v>116.3439194422928</v>
      </c>
      <c r="G10" s="244">
        <f>'[2]8 мес-17'!G10*100000/'[2]8 мес-17'!$C10*1.502</f>
        <v>0</v>
      </c>
      <c r="H10" s="244">
        <f>'[2]8 мес-17'!H10*100000/'[2]8 мес-17'!$C10*1.502</f>
        <v>0</v>
      </c>
      <c r="I10" s="244">
        <f>'[2]8 мес-17'!I10*100000/'[2]8 мес-17'!$C10*1.502</f>
        <v>0</v>
      </c>
      <c r="J10" s="244">
        <f>'[2]8 мес-17'!J10*100000/'[2]8 мес-17'!$C10*1.502</f>
        <v>38.781306480764265</v>
      </c>
      <c r="K10" s="244">
        <f>'[2]8 мес-17'!K10*100000/'[2]8 мес-17'!$C10*1.502</f>
        <v>568.79249505120924</v>
      </c>
      <c r="L10" s="244">
        <f>'[2]8 мес-17'!L10*100000/'[2]8 мес-17'!$C10*1.502</f>
        <v>25.85420432050951</v>
      </c>
      <c r="M10" s="244">
        <f>'[2]8 мес-17'!M10*100000/'[2]8 мес-17'!$C10*1.502</f>
        <v>51.70840864101902</v>
      </c>
      <c r="N10" s="244">
        <f>'[2]8 мес-17'!N10*100000/'[2]8 мес-17'!$C10*1.502</f>
        <v>0</v>
      </c>
      <c r="O10" s="244">
        <f>'[2]8 мес-17'!O10*100000/'[2]8 мес-17'!$C10*1.502</f>
        <v>0</v>
      </c>
      <c r="P10" s="244">
        <f>'[2]8 мес-17'!P10*100000/'[2]8 мес-17'!$C10*1.502</f>
        <v>0</v>
      </c>
      <c r="Q10" s="244">
        <v>0</v>
      </c>
      <c r="R10" s="244">
        <f>'[2]8 мес-17'!R10*100000/'[2]8 (2)'!Y10*1.502</f>
        <v>962.82051282051282</v>
      </c>
      <c r="S10" s="244">
        <f>'[2]8 мес-17'!S10*100000/'[2]8 мес-17'!$C10*1.502</f>
        <v>0</v>
      </c>
      <c r="T10" s="244">
        <f>'[2]8 мес-17'!T10*100000/'[2]8 мес-17'!$C10*1.502</f>
        <v>51.70840864101902</v>
      </c>
      <c r="U10" s="244">
        <f>'[2]8 мес-17'!U10*100000/'[2]8 мес-17'!$C10*1.502</f>
        <v>168.05232808331181</v>
      </c>
      <c r="V10" s="244">
        <f>'[2]8 мес-17'!V10*100000/'[2]8 мес-17'!$C10*1.502</f>
        <v>25.85420432050951</v>
      </c>
      <c r="W10" s="143"/>
    </row>
    <row r="11" spans="1:23" ht="15.75">
      <c r="A11" s="4">
        <v>7</v>
      </c>
      <c r="B11" s="5" t="s">
        <v>41</v>
      </c>
      <c r="C11" s="245">
        <v>19334.5</v>
      </c>
      <c r="D11" s="141">
        <f>'[2]8 мес-17'!D11*100000/'[2]8 мес-17'!$C11*1.502</f>
        <v>629.26450812040969</v>
      </c>
      <c r="E11" s="244">
        <f>'[2]8 мес-17'!E11*100000/'[2]8 мес-17'!$C11*1.502</f>
        <v>7.7686976311161677</v>
      </c>
      <c r="F11" s="244">
        <f>'[2]8 мес-17'!F11*100000/'[2]8 мес-17'!$C11*1.502</f>
        <v>93.224371573394009</v>
      </c>
      <c r="G11" s="244">
        <f>'[2]8 мес-17'!G11*100000/'[2]8 мес-17'!$C11*1.502</f>
        <v>0</v>
      </c>
      <c r="H11" s="244">
        <f>'[2]8 мес-17'!H11*100000/'[2]8 мес-17'!$C11*1.502</f>
        <v>0</v>
      </c>
      <c r="I11" s="244">
        <f>'[2]8 мес-17'!I11*100000/'[2]8 мес-17'!$C11*1.502</f>
        <v>0</v>
      </c>
      <c r="J11" s="244">
        <f>'[2]8 мес-17'!J11*100000/'[2]8 мес-17'!$C11*1.502</f>
        <v>15.537395262232335</v>
      </c>
      <c r="K11" s="244">
        <f>'[2]8 мес-17'!K11*100000/'[2]8 мес-17'!$C11*1.502</f>
        <v>256.36702182683354</v>
      </c>
      <c r="L11" s="244">
        <f>'[2]8 мес-17'!L11*100000/'[2]8 мес-17'!$C11*1.502</f>
        <v>23.306092893348502</v>
      </c>
      <c r="M11" s="244">
        <f>'[2]8 мес-17'!M11*100000/'[2]8 мес-17'!$C11*1.502</f>
        <v>23.306092893348502</v>
      </c>
      <c r="N11" s="244">
        <f>'[2]8 мес-17'!N11*100000/'[2]8 мес-17'!$C11*1.502</f>
        <v>0</v>
      </c>
      <c r="O11" s="244">
        <f>'[2]8 мес-17'!O11*100000/'[2]8 мес-17'!$C11*1.502</f>
        <v>0</v>
      </c>
      <c r="P11" s="244">
        <f>'[2]8 мес-17'!P11*100000/'[2]8 мес-17'!$C11*1.502</f>
        <v>15.537395262232335</v>
      </c>
      <c r="Q11" s="244">
        <v>523.34494773519157</v>
      </c>
      <c r="R11" s="244">
        <f>'[2]8 мес-17'!R11*100000/'[2]8 (2)'!Y11*1.502</f>
        <v>1570.034843205575</v>
      </c>
      <c r="S11" s="244">
        <f>'[2]8 мес-17'!S11*100000/'[2]8 мес-17'!$C11*1.502</f>
        <v>0</v>
      </c>
      <c r="T11" s="244">
        <f>'[2]8 мес-17'!T11*100000/'[2]8 мес-17'!$C11*1.502</f>
        <v>46.612185786697005</v>
      </c>
      <c r="U11" s="244">
        <f>'[2]8 мес-17'!U11*100000/'[2]8 мес-17'!$C11*1.502</f>
        <v>116.53046446674252</v>
      </c>
      <c r="V11" s="244">
        <f>'[2]8 мес-17'!V11*100000/'[2]8 мес-17'!$C11*1.502</f>
        <v>0</v>
      </c>
      <c r="W11" s="143"/>
    </row>
    <row r="12" spans="1:23" ht="15.75">
      <c r="A12" s="4">
        <v>8</v>
      </c>
      <c r="B12" s="5" t="s">
        <v>42</v>
      </c>
      <c r="C12" s="245">
        <v>14680</v>
      </c>
      <c r="D12" s="141">
        <f>'[2]8 мес-17'!D12*100000/'[2]8 мес-17'!$C12*1.502</f>
        <v>1217.6027793862188</v>
      </c>
      <c r="E12" s="244">
        <f>'[2]8 мес-17'!E12*100000/'[2]8 мес-17'!$C12*1.502</f>
        <v>0</v>
      </c>
      <c r="F12" s="244">
        <f>'[2]8 мес-17'!F12*100000/'[2]8 мес-17'!$C12*1.502</f>
        <v>92.087605163663611</v>
      </c>
      <c r="G12" s="244">
        <f>'[2]8 мес-17'!G12*100000/'[2]8 мес-17'!$C12*1.502</f>
        <v>0</v>
      </c>
      <c r="H12" s="244">
        <f>'[2]8 мес-17'!H12*100000/'[2]8 мес-17'!$C12*1.502</f>
        <v>10.231956129295957</v>
      </c>
      <c r="I12" s="244">
        <f>'[2]8 мес-17'!I12*100000/'[2]8 мес-17'!$C12*1.502</f>
        <v>0</v>
      </c>
      <c r="J12" s="244">
        <f>'[2]8 мес-17'!J12*100000/'[2]8 мес-17'!$C12*1.502</f>
        <v>92.087605163663611</v>
      </c>
      <c r="K12" s="244">
        <f>'[2]8 мес-17'!K12*100000/'[2]8 мес-17'!$C12*1.502</f>
        <v>521.82976259409384</v>
      </c>
      <c r="L12" s="244">
        <f>'[2]8 мес-17'!L12*100000/'[2]8 мес-17'!$C12*1.502</f>
        <v>61.39173677577574</v>
      </c>
      <c r="M12" s="244">
        <f>'[2]8 мес-17'!M12*100000/'[2]8 мес-17'!$C12*1.502</f>
        <v>71.623692905071692</v>
      </c>
      <c r="N12" s="244">
        <f>'[2]8 мес-17'!N12*100000/'[2]8 мес-17'!$C12*1.502</f>
        <v>0</v>
      </c>
      <c r="O12" s="244">
        <f>'[2]8 мес-17'!O12*100000/'[2]8 мес-17'!$C12*1.502</f>
        <v>0</v>
      </c>
      <c r="P12" s="244">
        <f>'[2]8 мес-17'!P12*100000/'[2]8 мес-17'!$C12*1.502</f>
        <v>20.463912258591915</v>
      </c>
      <c r="Q12" s="244">
        <v>0</v>
      </c>
      <c r="R12" s="244">
        <f>'[2]8 мес-17'!R12*100000/'[2]8 (2)'!Y12*1.502</f>
        <v>0</v>
      </c>
      <c r="S12" s="244">
        <f>'[2]8 мес-17'!S12*100000/'[2]8 мес-17'!$C12*1.502</f>
        <v>10.231956129295957</v>
      </c>
      <c r="T12" s="244">
        <f>'[2]8 мес-17'!T12*100000/'[2]8 мес-17'!$C12*1.502</f>
        <v>153.47934193943937</v>
      </c>
      <c r="U12" s="244">
        <f>'[2]8 мес-17'!U12*100000/'[2]8 мес-17'!$C12*1.502</f>
        <v>184.17521032732722</v>
      </c>
      <c r="V12" s="244">
        <f>'[2]8 мес-17'!V12*100000/'[2]8 мес-17'!$C12*1.502</f>
        <v>0</v>
      </c>
      <c r="W12" s="143"/>
    </row>
    <row r="13" spans="1:23" ht="15.75">
      <c r="A13" s="4">
        <v>9</v>
      </c>
      <c r="B13" s="5" t="s">
        <v>43</v>
      </c>
      <c r="C13" s="245">
        <v>16357</v>
      </c>
      <c r="D13" s="141">
        <f>'[2]8 мес-17'!D13*100000/'[2]8 мес-17'!$C13*1.502</f>
        <v>1294.7880047687463</v>
      </c>
      <c r="E13" s="244">
        <f>'[2]8 мес-17'!E13*100000/'[2]8 мес-17'!$C13*1.502</f>
        <v>0</v>
      </c>
      <c r="F13" s="244">
        <f>'[2]8 мес-17'!F13*100000/'[2]8 мес-17'!$C13*1.502</f>
        <v>146.92629841347477</v>
      </c>
      <c r="G13" s="244">
        <f>'[2]8 мес-17'!G13*100000/'[2]8 мес-17'!$C13*1.502</f>
        <v>0</v>
      </c>
      <c r="H13" s="244">
        <f>'[2]8 мес-17'!H13*100000/'[2]8 мес-17'!$C13*1.502</f>
        <v>0</v>
      </c>
      <c r="I13" s="244">
        <f>'[2]8 мес-17'!I13*100000/'[2]8 мес-17'!$C13*1.502</f>
        <v>0</v>
      </c>
      <c r="J13" s="244">
        <f>'[2]8 мес-17'!J13*100000/'[2]8 мес-17'!$C13*1.502</f>
        <v>202.02366031852782</v>
      </c>
      <c r="K13" s="244">
        <f>'[2]8 мес-17'!K13*100000/'[2]8 мес-17'!$C13*1.502</f>
        <v>422.41310793873993</v>
      </c>
      <c r="L13" s="244">
        <f>'[2]8 мес-17'!L13*100000/'[2]8 мес-17'!$C13*1.502</f>
        <v>9.182893650842173</v>
      </c>
      <c r="M13" s="244">
        <f>'[2]8 мес-17'!M13*100000/'[2]8 мес-17'!$C13*1.502</f>
        <v>64.280255555895209</v>
      </c>
      <c r="N13" s="244">
        <f>'[2]8 мес-17'!N13*100000/'[2]8 мес-17'!$C13*1.502</f>
        <v>0</v>
      </c>
      <c r="O13" s="244">
        <f>'[2]8 мес-17'!O13*100000/'[2]8 мес-17'!$C13*1.502</f>
        <v>9.182893650842173</v>
      </c>
      <c r="P13" s="244">
        <f>'[2]8 мес-17'!P13*100000/'[2]8 мес-17'!$C13*1.502</f>
        <v>36.731574603368692</v>
      </c>
      <c r="Q13" s="244">
        <v>843.82022471910113</v>
      </c>
      <c r="R13" s="244">
        <f>'[2]8 мес-17'!R13*100000/'[2]8 (2)'!Y13*1.502</f>
        <v>0</v>
      </c>
      <c r="S13" s="244">
        <f>'[2]8 мес-17'!S13*100000/'[2]8 мес-17'!$C13*1.502</f>
        <v>0</v>
      </c>
      <c r="T13" s="244">
        <f>'[2]8 мес-17'!T13*100000/'[2]8 мес-17'!$C13*1.502</f>
        <v>156.10919206431694</v>
      </c>
      <c r="U13" s="244">
        <f>'[2]8 мес-17'!U13*100000/'[2]8 мес-17'!$C13*1.502</f>
        <v>238.75523492189652</v>
      </c>
      <c r="V13" s="244">
        <f>'[2]8 мес-17'!V13*100000/'[2]8 мес-17'!$C13*1.502</f>
        <v>0</v>
      </c>
      <c r="W13" s="144"/>
    </row>
    <row r="14" spans="1:23" ht="15.75">
      <c r="A14" s="4">
        <v>10</v>
      </c>
      <c r="B14" s="23" t="s">
        <v>44</v>
      </c>
      <c r="C14" s="245">
        <v>10417.5</v>
      </c>
      <c r="D14" s="141">
        <f>'[2]8 мес-17'!D14*100000/'[2]8 мес-17'!$C14*1.502</f>
        <v>1110.1895848332133</v>
      </c>
      <c r="E14" s="244">
        <f>'[2]8 мес-17'!E14*100000/'[2]8 мес-17'!$C14*1.502</f>
        <v>43.254139668826497</v>
      </c>
      <c r="F14" s="244">
        <f>'[2]8 мес-17'!F14*100000/'[2]8 мес-17'!$C14*1.502</f>
        <v>173.01655867530599</v>
      </c>
      <c r="G14" s="244">
        <f>'[2]8 мес-17'!G14*100000/'[2]8 мес-17'!$C14*1.502</f>
        <v>14.418046556275499</v>
      </c>
      <c r="H14" s="244">
        <f>'[2]8 мес-17'!H14*100000/'[2]8 мес-17'!$C14*1.502</f>
        <v>0</v>
      </c>
      <c r="I14" s="244">
        <f>'[2]8 мес-17'!I14*100000/'[2]8 мес-17'!$C14*1.502</f>
        <v>0</v>
      </c>
      <c r="J14" s="244">
        <f>'[2]8 мес-17'!J14*100000/'[2]8 мес-17'!$C14*1.502</f>
        <v>0</v>
      </c>
      <c r="K14" s="244">
        <f>'[2]8 мес-17'!K14*100000/'[2]8 мес-17'!$C14*1.502</f>
        <v>475.79553635709146</v>
      </c>
      <c r="L14" s="244">
        <f>'[2]8 мес-17'!L14*100000/'[2]8 мес-17'!$C14*1.502</f>
        <v>14.418046556275499</v>
      </c>
      <c r="M14" s="244">
        <f>'[2]8 мес-17'!M14*100000/'[2]8 мес-17'!$C14*1.502</f>
        <v>57.672186225101996</v>
      </c>
      <c r="N14" s="244">
        <f>'[2]8 мес-17'!N14*100000/'[2]8 мес-17'!$C14*1.502</f>
        <v>0</v>
      </c>
      <c r="O14" s="244">
        <f>'[2]8 мес-17'!O14*100000/'[2]8 мес-17'!$C14*1.502</f>
        <v>0</v>
      </c>
      <c r="P14" s="244">
        <f>'[2]8 мес-17'!P14*100000/'[2]8 мес-17'!$C14*1.502</f>
        <v>14.418046556275499</v>
      </c>
      <c r="Q14" s="244">
        <v>0</v>
      </c>
      <c r="R14" s="244">
        <f>'[2]8 мес-17'!R14*100000/'[2]8 (2)'!Y14*1.502</f>
        <v>3065.3061224489797</v>
      </c>
      <c r="S14" s="244">
        <f>'[2]8 мес-17'!S14*100000/'[2]8 мес-17'!$C14*1.502</f>
        <v>0</v>
      </c>
      <c r="T14" s="244">
        <f>'[2]8 мес-17'!T14*100000/'[2]8 мес-17'!$C14*1.502</f>
        <v>144.18046556275496</v>
      </c>
      <c r="U14" s="244">
        <f>'[2]8 мес-17'!U14*100000/'[2]8 мес-17'!$C14*1.502</f>
        <v>144.18046556275496</v>
      </c>
      <c r="V14" s="244">
        <f>'[2]8 мес-17'!V14*100000/'[2]8 мес-17'!$C14*1.502</f>
        <v>28.836093112550998</v>
      </c>
      <c r="W14" s="144"/>
    </row>
    <row r="15" spans="1:23" ht="28.5" customHeight="1">
      <c r="A15" s="24" t="s">
        <v>106</v>
      </c>
      <c r="B15" s="145" t="s">
        <v>45</v>
      </c>
      <c r="C15" s="246">
        <v>155186</v>
      </c>
      <c r="D15" s="141">
        <f>'[2]8 мес-17'!D15*100000/'[2]8 мес-17'!$C15*1.502</f>
        <v>1050.1973546422646</v>
      </c>
      <c r="E15" s="141">
        <f>'[2]8 мес-17'!E15*100000/'[2]8 мес-17'!$C15*1.502</f>
        <v>16.454705095777417</v>
      </c>
      <c r="F15" s="141">
        <f>'[2]8 мес-17'!F15*100000/'[2]8 мес-17'!$C15*1.502</f>
        <v>134.54141225370947</v>
      </c>
      <c r="G15" s="141">
        <f>'[2]8 мес-17'!G15*100000/'[2]8 мес-17'!$C15*1.502</f>
        <v>1.9358476583267548</v>
      </c>
      <c r="H15" s="141">
        <f>'[2]8 мес-17'!H15*100000/'[2]8 мес-17'!$C15*1.502</f>
        <v>9.6792382916337747</v>
      </c>
      <c r="I15" s="141">
        <f>'[2]8 мес-17'!I15*100000/'[2]8 мес-17'!$C15*1.502</f>
        <v>0</v>
      </c>
      <c r="J15" s="141">
        <f>'[2]8 мес-17'!J15*100000/'[2]8 мес-17'!$C15*1.502</f>
        <v>94.856535258010979</v>
      </c>
      <c r="K15" s="141">
        <f>'[2]8 мес-17'!K15*100000/'[2]8 мес-17'!$C15*1.502</f>
        <v>420.07894185690577</v>
      </c>
      <c r="L15" s="141">
        <f>'[2]8 мес-17'!L15*100000/'[2]8 мес-17'!$C15*1.502</f>
        <v>36.781105508208341</v>
      </c>
      <c r="M15" s="141">
        <f>'[2]8 мес-17'!M15*100000/'[2]8 мес-17'!$C15*1.502</f>
        <v>48.396191458168872</v>
      </c>
      <c r="N15" s="141">
        <f>'[2]8 мес-17'!N15*100000/'[2]8 мес-17'!$C15*1.502</f>
        <v>0</v>
      </c>
      <c r="O15" s="141">
        <f>'[2]8 мес-17'!O15*100000/'[2]8 мес-17'!$C15*1.502</f>
        <v>0.96792382916337738</v>
      </c>
      <c r="P15" s="141">
        <f>'[2]8 мес-17'!P15*100000/'[2]8 мес-17'!$C15*1.502</f>
        <v>16.454705095777417</v>
      </c>
      <c r="Q15" s="146">
        <v>184.52088452088452</v>
      </c>
      <c r="R15" s="146">
        <f>'[2]8 мес-17'!R15*100000/'[2]8 (2)'!Y15*1.502</f>
        <v>830.34398034398032</v>
      </c>
      <c r="S15" s="141">
        <f>'[2]8 мес-17'!S15*100000/'[2]8 мес-17'!$C15*1.502</f>
        <v>1.9358476583267548</v>
      </c>
      <c r="T15" s="141">
        <f>'[2]8 мес-17'!T15*100000/'[2]8 мес-17'!$C15*1.502</f>
        <v>105.50369737880814</v>
      </c>
      <c r="U15" s="141">
        <f>'[2]8 мес-17'!U15*100000/'[2]8 мес-17'!$C15*1.502</f>
        <v>151.96404117865026</v>
      </c>
      <c r="V15" s="141">
        <f>'[2]8 мес-17'!V15*100000/'[2]8 мес-17'!$C15*1.502</f>
        <v>7.743390633307019</v>
      </c>
      <c r="W15" s="147"/>
    </row>
    <row r="16" spans="1:23" ht="18.75" customHeight="1">
      <c r="A16" s="4">
        <v>11</v>
      </c>
      <c r="B16" s="5" t="s">
        <v>107</v>
      </c>
      <c r="C16" s="245">
        <v>63241.5</v>
      </c>
      <c r="D16" s="141">
        <f>'[2]8 мес-17'!D16*100000/'[2]8 мес-17'!$C16*1.502</f>
        <v>937.99307520829711</v>
      </c>
      <c r="E16" s="244">
        <f>'[2]8 мес-17'!E16*100000/'[2]8 мес-17'!$C16*1.502</f>
        <v>9.4986640527422495</v>
      </c>
      <c r="F16" s="244">
        <f>'[2]8 мес-17'!F16*100000/'[2]8 мес-17'!$C16*1.502</f>
        <v>175.72528497573163</v>
      </c>
      <c r="G16" s="244">
        <f>'[2]8 мес-17'!G16*100000/'[2]8 мес-17'!$C16*1.502</f>
        <v>0</v>
      </c>
      <c r="H16" s="244">
        <f>'[2]8 мес-17'!H16*100000/'[2]8 мес-17'!$C16*1.502</f>
        <v>28.495992158226748</v>
      </c>
      <c r="I16" s="244">
        <f>'[2]8 мес-17'!I16*100000/'[2]8 мес-17'!$C16*1.502</f>
        <v>0</v>
      </c>
      <c r="J16" s="244">
        <f>'[2]8 мес-17'!J16*100000/'[2]8 мес-17'!$C16*1.502</f>
        <v>11.873330065927812</v>
      </c>
      <c r="K16" s="244">
        <f>'[2]8 мес-17'!K16*100000/'[2]8 мес-17'!$C16*1.502</f>
        <v>387.07056014924666</v>
      </c>
      <c r="L16" s="244">
        <f>'[2]8 мес-17'!L16*100000/'[2]8 мес-17'!$C16*1.502</f>
        <v>47.493320263711247</v>
      </c>
      <c r="M16" s="244">
        <f>'[2]8 мес-17'!M16*100000/'[2]8 мес-17'!$C16*1.502</f>
        <v>47.493320263711247</v>
      </c>
      <c r="N16" s="244">
        <f>'[2]8 мес-17'!N16*100000/'[2]8 мес-17'!$C16*1.502</f>
        <v>0</v>
      </c>
      <c r="O16" s="244">
        <f>'[2]8 мес-17'!O16*100000/'[2]8 мес-17'!$C16*1.502</f>
        <v>0</v>
      </c>
      <c r="P16" s="244">
        <f>'[2]8 мес-17'!P16*100000/'[2]8 мес-17'!$C16*1.502</f>
        <v>16.622662092298935</v>
      </c>
      <c r="Q16" s="244">
        <v>0</v>
      </c>
      <c r="R16" s="244">
        <f>'[2]8 мес-17'!R16*100000/'[2]8 (2)'!Y16*1.502</f>
        <v>1190.1743264659272</v>
      </c>
      <c r="S16" s="244">
        <f>'[2]8 мес-17'!S16*100000/'[2]8 мес-17'!$C16*1.502</f>
        <v>2.3746660131855624</v>
      </c>
      <c r="T16" s="244">
        <f>'[2]8 мес-17'!T16*100000/'[2]8 мес-17'!$C16*1.502</f>
        <v>102.11063856697918</v>
      </c>
      <c r="U16" s="244">
        <f>'[2]8 мес-17'!U16*100000/'[2]8 мес-17'!$C16*1.502</f>
        <v>97.361306540608055</v>
      </c>
      <c r="V16" s="244">
        <f>'[2]8 мес-17'!V16*100000/'[2]8 мес-17'!$C16*1.502</f>
        <v>7.1239980395566871</v>
      </c>
      <c r="W16" s="144"/>
    </row>
    <row r="17" spans="1:23" ht="52.5" customHeight="1">
      <c r="A17" s="386" t="s">
        <v>124</v>
      </c>
      <c r="B17" s="386"/>
      <c r="C17" s="247">
        <v>218427.5</v>
      </c>
      <c r="D17" s="141">
        <f>'[2]8 мес-17'!D17*100000/'[2]8 мес-17'!$C17*1.502</f>
        <v>1017.7060227946445</v>
      </c>
      <c r="E17" s="141">
        <f>'[2]8 мес-17'!E17*100000/'[2]8 мес-17'!$C17*1.502</f>
        <v>14.440423296410497</v>
      </c>
      <c r="F17" s="141">
        <f>'[2]8 мес-17'!F17*100000/'[2]8 мес-17'!$C17*1.502</f>
        <v>146.46715057787787</v>
      </c>
      <c r="G17" s="141">
        <f>'[2]8 мес-17'!G17*100000/'[2]8 мес-17'!$C17*1.502</f>
        <v>1.3752784091819519</v>
      </c>
      <c r="H17" s="141">
        <f>'[2]8 мес-17'!H17*100000/'[2]8 мес-17'!$C17*1.502</f>
        <v>15.128062501001471</v>
      </c>
      <c r="I17" s="141">
        <f>'[2]8 мес-17'!I17*100000/'[2]8 мес-17'!$C17*1.502</f>
        <v>0</v>
      </c>
      <c r="J17" s="141">
        <f>'[2]8 мес-17'!J17*100000/'[2]8 мес-17'!$C17*1.502</f>
        <v>70.82683807287053</v>
      </c>
      <c r="K17" s="141">
        <f>'[2]8 мес-17'!K17*100000/'[2]8 мес-17'!$C17*1.502</f>
        <v>410.52060514081262</v>
      </c>
      <c r="L17" s="141">
        <f>'[2]8 мес-17'!L17*100000/'[2]8 мес-17'!$C17*1.502</f>
        <v>39.883073866276611</v>
      </c>
      <c r="M17" s="141">
        <f>'[2]8 мес-17'!M17*100000/'[2]8 мес-17'!$C17*1.502</f>
        <v>48.134744321368323</v>
      </c>
      <c r="N17" s="141">
        <f>'[2]8 мес-17'!N17*100000/'[2]8 мес-17'!$C17*1.502</f>
        <v>0</v>
      </c>
      <c r="O17" s="141">
        <f>'[2]8 мес-17'!O17*100000/'[2]8 мес-17'!$C17*1.502</f>
        <v>0.68763920459097594</v>
      </c>
      <c r="P17" s="141">
        <f>'[2]8 мес-17'!P17*100000/'[2]8 мес-17'!$C17*1.502</f>
        <v>16.503340910183425</v>
      </c>
      <c r="Q17" s="146">
        <v>132.97919433377601</v>
      </c>
      <c r="R17" s="146">
        <f>'[2]8 мес-17'!R17*100000/'[2]8 (2)'!Y17*1.502</f>
        <v>930.85436033643202</v>
      </c>
      <c r="S17" s="141">
        <f>'[2]8 мес-17'!S17*100000/'[2]8 мес-17'!$C17*1.502</f>
        <v>2.0629176137729281</v>
      </c>
      <c r="T17" s="141">
        <f>'[2]8 мес-17'!T17*100000/'[2]8 мес-17'!$C17*1.502</f>
        <v>104.52115909782836</v>
      </c>
      <c r="U17" s="141">
        <f>'[2]8 мес-17'!U17*100000/'[2]8 мес-17'!$C17*1.502</f>
        <v>136.15256250901325</v>
      </c>
      <c r="V17" s="141">
        <f>'[2]8 мес-17'!V17*100000/'[2]8 мес-17'!$C17*1.502</f>
        <v>7.5640312505007357</v>
      </c>
      <c r="W17" s="147"/>
    </row>
    <row r="18" spans="1:23" ht="26.25" customHeight="1" thickBot="1">
      <c r="A18" s="392" t="s">
        <v>125</v>
      </c>
      <c r="B18" s="392"/>
      <c r="C18" s="393"/>
      <c r="D18" s="148">
        <v>984.32240025017927</v>
      </c>
      <c r="E18" s="142">
        <v>15.196556354739611</v>
      </c>
      <c r="F18" s="142">
        <v>138.15051231581467</v>
      </c>
      <c r="G18" s="142">
        <v>0</v>
      </c>
      <c r="H18" s="142">
        <v>15.887308916318684</v>
      </c>
      <c r="I18" s="142">
        <v>0.69075256157907317</v>
      </c>
      <c r="J18" s="142">
        <v>28.320855024741999</v>
      </c>
      <c r="K18" s="142">
        <v>409.61626901639045</v>
      </c>
      <c r="L18" s="142">
        <v>55.260204926325862</v>
      </c>
      <c r="M18" s="142">
        <v>45.589669064218832</v>
      </c>
      <c r="N18" s="142">
        <v>0.69075256157907317</v>
      </c>
      <c r="O18" s="142">
        <v>3.4537628078953664</v>
      </c>
      <c r="P18" s="142">
        <v>13.815051231581466</v>
      </c>
      <c r="Q18" s="142">
        <v>65.332753371030876</v>
      </c>
      <c r="R18" s="142">
        <v>653.3275337103089</v>
      </c>
      <c r="S18" s="142">
        <v>4.8352679310535125</v>
      </c>
      <c r="T18" s="142">
        <v>115.35567778370523</v>
      </c>
      <c r="U18" s="142">
        <v>129.86148157686577</v>
      </c>
      <c r="V18" s="142">
        <v>6.9075256157907328</v>
      </c>
      <c r="W18" s="147"/>
    </row>
    <row r="19" spans="1:23" s="226" customFormat="1" ht="38.25">
      <c r="A19" s="387" t="s">
        <v>126</v>
      </c>
      <c r="B19" s="388"/>
      <c r="C19" s="389"/>
      <c r="D19" s="216">
        <f>D17/D18-100%</f>
        <v>3.3915333569550343E-2</v>
      </c>
      <c r="E19" s="216">
        <f t="shared" ref="E19:P19" si="0">E17/E18-100%</f>
        <v>-4.9756868640393415E-2</v>
      </c>
      <c r="F19" s="216">
        <f t="shared" si="0"/>
        <v>6.0199836559789333E-2</v>
      </c>
      <c r="G19" s="216"/>
      <c r="H19" s="216">
        <f t="shared" si="0"/>
        <v>-4.7789491556833208E-2</v>
      </c>
      <c r="I19" s="216"/>
      <c r="J19" s="248" t="s">
        <v>175</v>
      </c>
      <c r="K19" s="216">
        <f t="shared" si="0"/>
        <v>2.2077641754654209E-3</v>
      </c>
      <c r="L19" s="216">
        <f t="shared" si="0"/>
        <v>-0.27826771689591789</v>
      </c>
      <c r="M19" s="216">
        <f t="shared" si="0"/>
        <v>5.5825701510674008E-2</v>
      </c>
      <c r="N19" s="248"/>
      <c r="O19" s="216">
        <f t="shared" si="0"/>
        <v>-0.80090143914370149</v>
      </c>
      <c r="P19" s="216">
        <f t="shared" si="0"/>
        <v>0.19459136513779107</v>
      </c>
      <c r="Q19" s="248" t="s">
        <v>114</v>
      </c>
      <c r="R19" s="216">
        <f t="shared" ref="R19:V19" si="1">R17/R18-100%</f>
        <v>0.42478972996901265</v>
      </c>
      <c r="S19" s="216">
        <f t="shared" si="1"/>
        <v>-0.57336022673650322</v>
      </c>
      <c r="T19" s="216">
        <f t="shared" si="1"/>
        <v>-9.3922717061156402E-2</v>
      </c>
      <c r="U19" s="216">
        <f t="shared" si="1"/>
        <v>4.8444549190082675E-2</v>
      </c>
      <c r="V19" s="216">
        <f t="shared" si="1"/>
        <v>9.5042084709641816E-2</v>
      </c>
      <c r="W19" s="249"/>
    </row>
    <row r="20" spans="1:23" s="219" customFormat="1" ht="12">
      <c r="A20" s="390" t="s">
        <v>169</v>
      </c>
      <c r="B20" s="390"/>
      <c r="C20" s="390"/>
      <c r="D20" s="217">
        <v>998.9</v>
      </c>
      <c r="E20" s="217">
        <v>16.725426793226937</v>
      </c>
      <c r="F20" s="217">
        <v>141.80000000000001</v>
      </c>
      <c r="G20" s="217">
        <v>0.7</v>
      </c>
      <c r="H20" s="217">
        <v>11.8</v>
      </c>
      <c r="I20" s="217">
        <v>0</v>
      </c>
      <c r="J20" s="217">
        <v>34.1</v>
      </c>
      <c r="K20" s="217">
        <v>431.7</v>
      </c>
      <c r="L20" s="217">
        <v>48.7</v>
      </c>
      <c r="M20" s="217">
        <v>48.7</v>
      </c>
      <c r="N20" s="217">
        <v>0.7</v>
      </c>
      <c r="O20" s="217">
        <v>1.4</v>
      </c>
      <c r="P20" s="217">
        <v>21.504120162720351</v>
      </c>
      <c r="Q20" s="217">
        <v>0</v>
      </c>
      <c r="R20" s="217">
        <v>502.2</v>
      </c>
      <c r="S20" s="217">
        <v>7</v>
      </c>
      <c r="T20" s="217">
        <v>76.5</v>
      </c>
      <c r="U20" s="217">
        <v>151.5</v>
      </c>
      <c r="V20" s="217">
        <v>6.3</v>
      </c>
      <c r="W20" s="218"/>
    </row>
    <row r="21" spans="1:23" s="219" customFormat="1" ht="12">
      <c r="A21" s="391" t="s">
        <v>170</v>
      </c>
      <c r="B21" s="391"/>
      <c r="C21" s="391"/>
      <c r="D21" s="220">
        <v>1121.7692885783235</v>
      </c>
      <c r="E21" s="220">
        <v>16.826539328674855</v>
      </c>
      <c r="F21" s="220">
        <v>160.55322942777258</v>
      </c>
      <c r="G21" s="220">
        <v>1.4022116107229046</v>
      </c>
      <c r="H21" s="220">
        <v>9.1143754696988797</v>
      </c>
      <c r="I21" s="220"/>
      <c r="J21" s="220">
        <v>20.332068355482114</v>
      </c>
      <c r="K21" s="220">
        <v>429.07675288120885</v>
      </c>
      <c r="L21" s="220">
        <v>85.534908254097175</v>
      </c>
      <c r="M21" s="220">
        <v>56.088464428916183</v>
      </c>
      <c r="N21" s="220">
        <v>0.70110580536145228</v>
      </c>
      <c r="O21" s="220">
        <v>2.8044232214458091</v>
      </c>
      <c r="P21" s="220">
        <v>16.826539328674855</v>
      </c>
      <c r="Q21" s="220">
        <v>56.466165413533837</v>
      </c>
      <c r="R21" s="220">
        <v>790.52631578947364</v>
      </c>
      <c r="S21" s="220">
        <v>2.8044232214458091</v>
      </c>
      <c r="T21" s="220">
        <v>111.47582305247091</v>
      </c>
      <c r="U21" s="220">
        <v>197.71183711192955</v>
      </c>
      <c r="V21" s="220">
        <v>9.815481275060332</v>
      </c>
      <c r="W21" s="218"/>
    </row>
    <row r="22" spans="1:23" s="219" customFormat="1" ht="12">
      <c r="A22" s="391" t="s">
        <v>171</v>
      </c>
      <c r="B22" s="391"/>
      <c r="C22" s="391"/>
      <c r="D22" s="217">
        <v>1135.9000000000001</v>
      </c>
      <c r="E22" s="217">
        <v>26.169403731826474</v>
      </c>
      <c r="F22" s="217">
        <v>149.94361057154632</v>
      </c>
      <c r="G22" s="217">
        <v>0.70728118194125611</v>
      </c>
      <c r="H22" s="217">
        <v>9.9019365471775842</v>
      </c>
      <c r="I22" s="217"/>
      <c r="J22" s="217">
        <v>10.609217729118841</v>
      </c>
      <c r="K22" s="217">
        <v>472.46382953675908</v>
      </c>
      <c r="L22" s="217">
        <v>70.020837012184359</v>
      </c>
      <c r="M22" s="217">
        <v>52.338807463652948</v>
      </c>
      <c r="N22" s="217">
        <v>0.70728118194125611</v>
      </c>
      <c r="O22" s="217">
        <v>1.4145623638825122</v>
      </c>
      <c r="P22" s="217">
        <v>7.7800930013538174</v>
      </c>
      <c r="Q22" s="217"/>
      <c r="R22" s="217">
        <v>642.09141729694181</v>
      </c>
      <c r="S22" s="217">
        <v>4.2436870916475362</v>
      </c>
      <c r="T22" s="217">
        <v>85.581023014891997</v>
      </c>
      <c r="U22" s="217">
        <v>234.81735240449703</v>
      </c>
      <c r="V22" s="217">
        <v>15.560186002707635</v>
      </c>
      <c r="W22" s="221"/>
    </row>
    <row r="23" spans="1:23">
      <c r="A23" t="s">
        <v>108</v>
      </c>
      <c r="B23" s="128" t="s">
        <v>127</v>
      </c>
      <c r="C23" s="150"/>
      <c r="D23" s="151"/>
      <c r="E23" s="151"/>
      <c r="F23" s="151"/>
      <c r="G23" s="151"/>
      <c r="H23" s="151"/>
      <c r="I23" s="151"/>
      <c r="J23" s="151"/>
      <c r="K23" s="152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3"/>
    </row>
    <row r="24" spans="1:23">
      <c r="B24" s="128"/>
      <c r="W24" s="98"/>
    </row>
  </sheetData>
  <mergeCells count="12">
    <mergeCell ref="A1:T1"/>
    <mergeCell ref="A2:T2"/>
    <mergeCell ref="A3:A4"/>
    <mergeCell ref="B3:B4"/>
    <mergeCell ref="C3:C4"/>
    <mergeCell ref="D3:D4"/>
    <mergeCell ref="A17:B17"/>
    <mergeCell ref="A19:C19"/>
    <mergeCell ref="A20:C20"/>
    <mergeCell ref="A21:C21"/>
    <mergeCell ref="A22:C22"/>
    <mergeCell ref="A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Zeros="0" topLeftCell="A7" workbookViewId="0">
      <selection activeCell="U17" sqref="U17"/>
    </sheetView>
  </sheetViews>
  <sheetFormatPr defaultRowHeight="12.75"/>
  <cols>
    <col min="1" max="1" width="3.85546875" customWidth="1"/>
    <col min="2" max="2" width="16.28515625" customWidth="1"/>
    <col min="5" max="18" width="7.42578125" customWidth="1"/>
  </cols>
  <sheetData>
    <row r="1" spans="1:19" ht="20.25">
      <c r="A1" s="409" t="s">
        <v>176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9" ht="21" thickBot="1">
      <c r="A2" s="378" t="s">
        <v>177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</row>
    <row r="3" spans="1:19" ht="166.5" thickBot="1">
      <c r="A3" s="394" t="s">
        <v>66</v>
      </c>
      <c r="B3" s="410" t="s">
        <v>67</v>
      </c>
      <c r="C3" s="411" t="s">
        <v>178</v>
      </c>
      <c r="D3" s="413" t="s">
        <v>69</v>
      </c>
      <c r="E3" s="131" t="s">
        <v>70</v>
      </c>
      <c r="F3" s="131" t="s">
        <v>71</v>
      </c>
      <c r="G3" s="131" t="s">
        <v>72</v>
      </c>
      <c r="H3" s="131" t="s">
        <v>73</v>
      </c>
      <c r="I3" s="131" t="s">
        <v>74</v>
      </c>
      <c r="J3" s="131" t="s">
        <v>75</v>
      </c>
      <c r="K3" s="131" t="s">
        <v>76</v>
      </c>
      <c r="L3" s="131" t="s">
        <v>77</v>
      </c>
      <c r="M3" s="131" t="s">
        <v>78</v>
      </c>
      <c r="N3" s="131" t="s">
        <v>79</v>
      </c>
      <c r="O3" s="131" t="s">
        <v>80</v>
      </c>
      <c r="P3" s="131" t="s">
        <v>81</v>
      </c>
      <c r="Q3" s="131" t="s">
        <v>84</v>
      </c>
      <c r="R3" s="250" t="s">
        <v>85</v>
      </c>
      <c r="S3" s="134" t="s">
        <v>86</v>
      </c>
    </row>
    <row r="4" spans="1:19" ht="25.5">
      <c r="A4" s="394"/>
      <c r="B4" s="410"/>
      <c r="C4" s="412"/>
      <c r="D4" s="413"/>
      <c r="E4" s="251" t="s">
        <v>88</v>
      </c>
      <c r="F4" s="251" t="s">
        <v>89</v>
      </c>
      <c r="G4" s="251" t="s">
        <v>90</v>
      </c>
      <c r="H4" s="251" t="s">
        <v>91</v>
      </c>
      <c r="I4" s="251" t="s">
        <v>92</v>
      </c>
      <c r="J4" s="251" t="s">
        <v>93</v>
      </c>
      <c r="K4" s="252" t="s">
        <v>94</v>
      </c>
      <c r="L4" s="251" t="s">
        <v>95</v>
      </c>
      <c r="M4" s="251" t="s">
        <v>96</v>
      </c>
      <c r="N4" s="251" t="s">
        <v>97</v>
      </c>
      <c r="O4" s="251" t="s">
        <v>98</v>
      </c>
      <c r="P4" s="251" t="s">
        <v>99</v>
      </c>
      <c r="Q4" s="251" t="s">
        <v>102</v>
      </c>
      <c r="R4" s="253" t="s">
        <v>103</v>
      </c>
      <c r="S4" s="108" t="s">
        <v>104</v>
      </c>
    </row>
    <row r="5" spans="1:19" ht="15.75">
      <c r="A5" s="254">
        <v>1</v>
      </c>
      <c r="B5" s="5" t="s">
        <v>35</v>
      </c>
      <c r="C5" s="255">
        <v>18301</v>
      </c>
      <c r="D5" s="256">
        <f t="shared" ref="D5:D10" si="0">SUM(E5:S5)</f>
        <v>57</v>
      </c>
      <c r="E5" s="257">
        <f>'[2]тр 7_мес'!E5+'[2]авг-18'!E5</f>
        <v>4</v>
      </c>
      <c r="F5" s="257">
        <f>'[2]тр 7_мес'!F5+'[2]авг-18'!F5</f>
        <v>10</v>
      </c>
      <c r="G5" s="257">
        <f>'[2]тр 7_мес'!G5+'[2]авг-18'!G5</f>
        <v>0</v>
      </c>
      <c r="H5" s="257">
        <f>'[2]тр 7_мес'!H5+'[2]авг-18'!H5</f>
        <v>0</v>
      </c>
      <c r="I5" s="257">
        <f>'[2]тр 7_мес'!I5+'[2]авг-18'!I5</f>
        <v>0</v>
      </c>
      <c r="J5" s="257">
        <f>'[2]тр 7_мес'!J5+'[2]авг-18'!J5</f>
        <v>0</v>
      </c>
      <c r="K5" s="257">
        <f>'[2]тр 7_мес'!K5+'[2]авг-18'!K5</f>
        <v>15</v>
      </c>
      <c r="L5" s="257">
        <f>'[2]тр 7_мес'!L5+'[2]авг-18'!L5</f>
        <v>4</v>
      </c>
      <c r="M5" s="257">
        <f>'[2]тр 7_мес'!M5+'[2]авг-18'!M5</f>
        <v>2</v>
      </c>
      <c r="N5" s="257">
        <f>'[2]тр 7_мес'!N5+'[2]авг-18'!N5</f>
        <v>0</v>
      </c>
      <c r="O5" s="257">
        <f>'[2]тр 7_мес'!O5+'[2]авг-18'!O5</f>
        <v>0</v>
      </c>
      <c r="P5" s="257">
        <f>'[2]тр 7_мес'!P5+'[2]авг-18'!P5</f>
        <v>1</v>
      </c>
      <c r="Q5" s="257">
        <f>'[2]тр 7_мес'!R5+'[2]авг-18'!Q5</f>
        <v>0</v>
      </c>
      <c r="R5" s="257">
        <f>'[2]тр 7_мес'!S5+'[2]авг-18'!R5</f>
        <v>3</v>
      </c>
      <c r="S5" s="258">
        <f>'[2]тр 7_мес'!T5+'[2]авг-18'!S5</f>
        <v>18</v>
      </c>
    </row>
    <row r="6" spans="1:19" ht="15.75">
      <c r="A6" s="254">
        <v>2</v>
      </c>
      <c r="B6" s="5" t="s">
        <v>36</v>
      </c>
      <c r="C6" s="255">
        <v>4428</v>
      </c>
      <c r="D6" s="256">
        <f t="shared" si="0"/>
        <v>15</v>
      </c>
      <c r="E6" s="257">
        <f>'[2]тр 7_мес'!E6+'[2]авг-18'!E6</f>
        <v>0</v>
      </c>
      <c r="F6" s="257">
        <f>'[2]тр 7_мес'!F6+'[2]авг-18'!F6</f>
        <v>0</v>
      </c>
      <c r="G6" s="257">
        <f>'[2]тр 7_мес'!G6+'[2]авг-18'!G6</f>
        <v>0</v>
      </c>
      <c r="H6" s="257">
        <f>'[2]тр 7_мес'!H6+'[2]авг-18'!H6</f>
        <v>0</v>
      </c>
      <c r="I6" s="257">
        <f>'[2]тр 7_мес'!I6+'[2]авг-18'!I6</f>
        <v>0</v>
      </c>
      <c r="J6" s="257">
        <f>'[2]тр 7_мес'!J6+'[2]авг-18'!J6</f>
        <v>0</v>
      </c>
      <c r="K6" s="257">
        <f>'[2]тр 7_мес'!K6+'[2]авг-18'!K6</f>
        <v>6</v>
      </c>
      <c r="L6" s="257">
        <f>'[2]тр 7_мес'!L6+'[2]авг-18'!L6</f>
        <v>2</v>
      </c>
      <c r="M6" s="257">
        <f>'[2]тр 7_мес'!M6+'[2]авг-18'!M6</f>
        <v>0</v>
      </c>
      <c r="N6" s="257">
        <f>'[2]тр 7_мес'!N6+'[2]авг-18'!N6</f>
        <v>0</v>
      </c>
      <c r="O6" s="257">
        <f>'[2]тр 7_мес'!O6+'[2]авг-18'!O6</f>
        <v>0</v>
      </c>
      <c r="P6" s="257">
        <f>'[2]тр 7_мес'!P6+'[2]авг-18'!P6</f>
        <v>0</v>
      </c>
      <c r="Q6" s="257">
        <f>'[2]тр 7_мес'!R6+'[2]авг-18'!Q6</f>
        <v>0</v>
      </c>
      <c r="R6" s="257">
        <f>'[2]тр 7_мес'!S6+'[2]авг-18'!R6</f>
        <v>0</v>
      </c>
      <c r="S6" s="257">
        <f>'[2]тр 7_мес'!T6+'[2]авг-18'!S6</f>
        <v>7</v>
      </c>
    </row>
    <row r="7" spans="1:19" ht="15.75">
      <c r="A7" s="254">
        <v>3</v>
      </c>
      <c r="B7" s="5" t="s">
        <v>37</v>
      </c>
      <c r="C7" s="255">
        <v>6135</v>
      </c>
      <c r="D7" s="256">
        <f t="shared" si="0"/>
        <v>28</v>
      </c>
      <c r="E7" s="257">
        <f>'[2]тр 7_мес'!E7+'[2]авг-18'!E7</f>
        <v>4</v>
      </c>
      <c r="F7" s="257">
        <f>'[2]тр 7_мес'!F7+'[2]авг-18'!F7</f>
        <v>4</v>
      </c>
      <c r="G7" s="257">
        <f>'[2]тр 7_мес'!G7+'[2]авг-18'!G7</f>
        <v>0</v>
      </c>
      <c r="H7" s="257">
        <f>'[2]тр 7_мес'!H7+'[2]авг-18'!H7</f>
        <v>0</v>
      </c>
      <c r="I7" s="257">
        <f>'[2]тр 7_мес'!I7+'[2]авг-18'!I7</f>
        <v>0</v>
      </c>
      <c r="J7" s="257">
        <f>'[2]тр 7_мес'!J7+'[2]авг-18'!J7</f>
        <v>1</v>
      </c>
      <c r="K7" s="257">
        <f>'[2]тр 7_мес'!K7+'[2]авг-18'!K7</f>
        <v>5</v>
      </c>
      <c r="L7" s="257">
        <f>'[2]тр 7_мес'!L7+'[2]авг-18'!L7</f>
        <v>0</v>
      </c>
      <c r="M7" s="257">
        <f>'[2]тр 7_мес'!M7+'[2]авг-18'!M7</f>
        <v>1</v>
      </c>
      <c r="N7" s="257">
        <f>'[2]тр 7_мес'!N7+'[2]авг-18'!N7</f>
        <v>0</v>
      </c>
      <c r="O7" s="257">
        <f>'[2]тр 7_мес'!O7+'[2]авг-18'!O7</f>
        <v>0</v>
      </c>
      <c r="P7" s="257">
        <f>'[2]тр 7_мес'!P7+'[2]авг-18'!P7</f>
        <v>0</v>
      </c>
      <c r="Q7" s="257">
        <f>'[2]тр 7_мес'!R7+'[2]авг-18'!Q7</f>
        <v>0</v>
      </c>
      <c r="R7" s="257">
        <f>'[2]тр 7_мес'!S7+'[2]авг-18'!R7</f>
        <v>0</v>
      </c>
      <c r="S7" s="257">
        <f>'[2]тр 7_мес'!T7+'[2]авг-18'!S7</f>
        <v>13</v>
      </c>
    </row>
    <row r="8" spans="1:19" ht="15.75">
      <c r="A8" s="254">
        <v>4</v>
      </c>
      <c r="B8" s="5" t="s">
        <v>38</v>
      </c>
      <c r="C8" s="255">
        <v>6898</v>
      </c>
      <c r="D8" s="256">
        <f t="shared" si="0"/>
        <v>27</v>
      </c>
      <c r="E8" s="257">
        <f>'[2]тр 7_мес'!E8+'[2]авг-18'!E8</f>
        <v>2</v>
      </c>
      <c r="F8" s="257">
        <f>'[2]тр 7_мес'!F8+'[2]авг-18'!F8</f>
        <v>4</v>
      </c>
      <c r="G8" s="257">
        <f>'[2]тр 7_мес'!G8+'[2]авг-18'!G8</f>
        <v>0</v>
      </c>
      <c r="H8" s="257">
        <f>'[2]тр 7_мес'!H8+'[2]авг-18'!H8</f>
        <v>0</v>
      </c>
      <c r="I8" s="257">
        <f>'[2]тр 7_мес'!I8+'[2]авг-18'!I8</f>
        <v>0</v>
      </c>
      <c r="J8" s="257">
        <f>'[2]тр 7_мес'!J8+'[2]авг-18'!J8</f>
        <v>3</v>
      </c>
      <c r="K8" s="257">
        <f>'[2]тр 7_мес'!K8+'[2]авг-18'!K8</f>
        <v>5</v>
      </c>
      <c r="L8" s="257">
        <f>'[2]тр 7_мес'!L8+'[2]авг-18'!L8</f>
        <v>1</v>
      </c>
      <c r="M8" s="257">
        <f>'[2]тр 7_мес'!M8+'[2]авг-18'!M8</f>
        <v>0</v>
      </c>
      <c r="N8" s="257">
        <f>'[2]тр 7_мес'!N8+'[2]авг-18'!N8</f>
        <v>0</v>
      </c>
      <c r="O8" s="257">
        <f>'[2]тр 7_мес'!O8+'[2]авг-18'!O8</f>
        <v>0</v>
      </c>
      <c r="P8" s="257">
        <f>'[2]тр 7_мес'!P8+'[2]авг-18'!P8</f>
        <v>0</v>
      </c>
      <c r="Q8" s="257">
        <f>'[2]тр 7_мес'!R8+'[2]авг-18'!Q8</f>
        <v>0</v>
      </c>
      <c r="R8" s="257">
        <f>'[2]тр 7_мес'!S8+'[2]авг-18'!R8</f>
        <v>2</v>
      </c>
      <c r="S8" s="257">
        <f>'[2]тр 7_мес'!T8+'[2]авг-18'!S8</f>
        <v>10</v>
      </c>
    </row>
    <row r="9" spans="1:19" ht="15.75">
      <c r="A9" s="259">
        <v>5</v>
      </c>
      <c r="B9" s="5" t="s">
        <v>39</v>
      </c>
      <c r="C9" s="255">
        <v>7251</v>
      </c>
      <c r="D9" s="256">
        <f t="shared" si="0"/>
        <v>29</v>
      </c>
      <c r="E9" s="257">
        <f>'[2]тр 7_мес'!E9+'[2]авг-18'!E9</f>
        <v>0</v>
      </c>
      <c r="F9" s="257">
        <f>'[2]тр 7_мес'!F9+'[2]авг-18'!F9</f>
        <v>4</v>
      </c>
      <c r="G9" s="257">
        <f>'[2]тр 7_мес'!G9+'[2]авг-18'!G9</f>
        <v>0</v>
      </c>
      <c r="H9" s="257">
        <f>'[2]тр 7_мес'!H9+'[2]авг-18'!H9</f>
        <v>0</v>
      </c>
      <c r="I9" s="257">
        <f>'[2]тр 7_мес'!I9+'[2]авг-18'!I9</f>
        <v>0</v>
      </c>
      <c r="J9" s="257">
        <f>'[2]тр 7_мес'!J9+'[2]авг-18'!J9</f>
        <v>3</v>
      </c>
      <c r="K9" s="257">
        <f>'[2]тр 7_мес'!K9+'[2]авг-18'!K9</f>
        <v>8</v>
      </c>
      <c r="L9" s="257">
        <f>'[2]тр 7_мес'!L9+'[2]авг-18'!L9</f>
        <v>1</v>
      </c>
      <c r="M9" s="257">
        <f>'[2]тр 7_мес'!M9+'[2]авг-18'!M9</f>
        <v>1</v>
      </c>
      <c r="N9" s="257">
        <f>'[2]тр 7_мес'!N9+'[2]авг-18'!N9</f>
        <v>0</v>
      </c>
      <c r="O9" s="257">
        <f>'[2]тр 7_мес'!O9+'[2]авг-18'!O9</f>
        <v>0</v>
      </c>
      <c r="P9" s="257">
        <f>'[2]тр 7_мес'!P9+'[2]авг-18'!P9</f>
        <v>2</v>
      </c>
      <c r="Q9" s="257">
        <f>'[2]тр 7_мес'!R9+'[2]авг-18'!Q9</f>
        <v>0</v>
      </c>
      <c r="R9" s="257">
        <f>'[2]тр 7_мес'!S9+'[2]авг-18'!R9</f>
        <v>1</v>
      </c>
      <c r="S9" s="257">
        <f>'[2]тр 7_мес'!T9+'[2]авг-18'!S9</f>
        <v>9</v>
      </c>
    </row>
    <row r="10" spans="1:19" ht="15.75">
      <c r="A10" s="254">
        <v>6</v>
      </c>
      <c r="B10" s="5" t="s">
        <v>40</v>
      </c>
      <c r="C10" s="255">
        <v>5892</v>
      </c>
      <c r="D10" s="256">
        <f t="shared" si="0"/>
        <v>36</v>
      </c>
      <c r="E10" s="257">
        <f>'[2]тр 7_мес'!E10+'[2]авг-18'!E10</f>
        <v>2</v>
      </c>
      <c r="F10" s="257">
        <f>'[2]тр 7_мес'!F10+'[2]авг-18'!F10</f>
        <v>2</v>
      </c>
      <c r="G10" s="257">
        <f>'[2]тр 7_мес'!G10+'[2]авг-18'!G10</f>
        <v>0</v>
      </c>
      <c r="H10" s="257">
        <f>'[2]тр 7_мес'!H10+'[2]авг-18'!H10</f>
        <v>0</v>
      </c>
      <c r="I10" s="257">
        <f>'[2]тр 7_мес'!I10+'[2]авг-18'!I10</f>
        <v>0</v>
      </c>
      <c r="J10" s="257">
        <f>'[2]тр 7_мес'!J10+'[2]авг-18'!J10</f>
        <v>1</v>
      </c>
      <c r="K10" s="257">
        <f>'[2]тр 7_мес'!K10+'[2]авг-18'!K10</f>
        <v>13</v>
      </c>
      <c r="L10" s="257">
        <f>'[2]тр 7_мес'!L10+'[2]авг-18'!L10</f>
        <v>0</v>
      </c>
      <c r="M10" s="257">
        <f>'[2]тр 7_мес'!M10+'[2]авг-18'!M10</f>
        <v>2</v>
      </c>
      <c r="N10" s="257">
        <f>'[2]тр 7_мес'!N10+'[2]авг-18'!N10</f>
        <v>0</v>
      </c>
      <c r="O10" s="257">
        <f>'[2]тр 7_мес'!O10+'[2]авг-18'!O10</f>
        <v>0</v>
      </c>
      <c r="P10" s="257">
        <f>'[2]тр 7_мес'!P10+'[2]авг-18'!P10</f>
        <v>0</v>
      </c>
      <c r="Q10" s="257">
        <f>'[2]тр 7_мес'!R10+'[2]авг-18'!Q10</f>
        <v>0</v>
      </c>
      <c r="R10" s="257">
        <f>'[2]тр 7_мес'!S10+'[2]авг-18'!R10</f>
        <v>4</v>
      </c>
      <c r="S10" s="257">
        <f>'[2]тр 7_мес'!T10+'[2]авг-18'!S10</f>
        <v>12</v>
      </c>
    </row>
    <row r="11" spans="1:19" ht="15.75">
      <c r="A11" s="254">
        <v>7</v>
      </c>
      <c r="B11" s="5" t="s">
        <v>41</v>
      </c>
      <c r="C11" s="260">
        <v>9897</v>
      </c>
      <c r="D11" s="256">
        <v>28</v>
      </c>
      <c r="E11" s="257">
        <f>'[2]тр 7_мес'!E11+'[2]авг-18'!E11</f>
        <v>0</v>
      </c>
      <c r="F11" s="257">
        <f>'[2]тр 7_мес'!F11+'[2]авг-18'!F11</f>
        <v>3</v>
      </c>
      <c r="G11" s="257">
        <f>'[2]тр 7_мес'!G11+'[2]авг-18'!G11</f>
        <v>0</v>
      </c>
      <c r="H11" s="257">
        <f>'[2]тр 7_мес'!H11+'[2]авг-18'!H11</f>
        <v>0</v>
      </c>
      <c r="I11" s="257">
        <f>'[2]тр 7_мес'!I11+'[2]авг-18'!I11</f>
        <v>0</v>
      </c>
      <c r="J11" s="257">
        <f>'[2]тр 7_мес'!J11+'[2]авг-18'!J11</f>
        <v>0</v>
      </c>
      <c r="K11" s="257">
        <f>'[2]тр 7_мес'!K11+'[2]авг-18'!K11</f>
        <v>6</v>
      </c>
      <c r="L11" s="257">
        <f>'[2]тр 7_мес'!L11+'[2]авг-18'!L11</f>
        <v>1</v>
      </c>
      <c r="M11" s="257">
        <f>'[2]тр 7_мес'!M11+'[2]авг-18'!M11</f>
        <v>0</v>
      </c>
      <c r="N11" s="257">
        <f>'[2]тр 7_мес'!N11+'[2]авг-18'!N11</f>
        <v>0</v>
      </c>
      <c r="O11" s="257">
        <f>'[2]тр 7_мес'!O11+'[2]авг-18'!O11</f>
        <v>0</v>
      </c>
      <c r="P11" s="257">
        <f>'[2]тр 7_мес'!P11+'[2]авг-18'!P11</f>
        <v>1</v>
      </c>
      <c r="Q11" s="257">
        <f>'[2]тр 7_мес'!R11+'[2]авг-18'!Q11</f>
        <v>0</v>
      </c>
      <c r="R11" s="257">
        <f>'[2]тр 7_мес'!S11+'[2]авг-18'!R11</f>
        <v>3</v>
      </c>
      <c r="S11" s="257">
        <f>'[2]тр 7_мес'!T11+'[2]авг-18'!S11</f>
        <v>12</v>
      </c>
    </row>
    <row r="12" spans="1:19" ht="15.75">
      <c r="A12" s="261">
        <v>8</v>
      </c>
      <c r="B12" s="5" t="s">
        <v>42</v>
      </c>
      <c r="C12" s="255">
        <v>7325</v>
      </c>
      <c r="D12" s="256">
        <f>SUM(E12:S12)</f>
        <v>36</v>
      </c>
      <c r="E12" s="257">
        <f>'[2]тр 7_мес'!E12+'[2]авг-18'!E12</f>
        <v>0</v>
      </c>
      <c r="F12" s="257">
        <f>'[2]тр 7_мес'!F12+'[2]авг-18'!F12</f>
        <v>5</v>
      </c>
      <c r="G12" s="257">
        <f>'[2]тр 7_мес'!G12+'[2]авг-18'!G12</f>
        <v>0</v>
      </c>
      <c r="H12" s="257">
        <f>'[2]тр 7_мес'!H12+'[2]авг-18'!H12</f>
        <v>0</v>
      </c>
      <c r="I12" s="257">
        <f>'[2]тр 7_мес'!I12+'[2]авг-18'!I12</f>
        <v>0</v>
      </c>
      <c r="J12" s="257">
        <f>'[2]тр 7_мес'!J12+'[2]авг-18'!J12</f>
        <v>2</v>
      </c>
      <c r="K12" s="257">
        <f>'[2]тр 7_мес'!K12+'[2]авг-18'!K12</f>
        <v>11</v>
      </c>
      <c r="L12" s="257">
        <f>'[2]тр 7_мес'!L12+'[2]авг-18'!L12</f>
        <v>1</v>
      </c>
      <c r="M12" s="257">
        <f>'[2]тр 7_мес'!M12+'[2]авг-18'!M12</f>
        <v>1</v>
      </c>
      <c r="N12" s="257">
        <f>'[2]тр 7_мес'!N12+'[2]авг-18'!N12</f>
        <v>0</v>
      </c>
      <c r="O12" s="257">
        <f>'[2]тр 7_мес'!O12+'[2]авг-18'!O12</f>
        <v>0</v>
      </c>
      <c r="P12" s="257">
        <f>'[2]тр 7_мес'!P12+'[2]авг-18'!P12</f>
        <v>0</v>
      </c>
      <c r="Q12" s="257">
        <f>'[2]тр 7_мес'!R12+'[2]авг-18'!Q12</f>
        <v>0</v>
      </c>
      <c r="R12" s="257">
        <f>'[2]тр 7_мес'!S12+'[2]авг-18'!R12</f>
        <v>1</v>
      </c>
      <c r="S12" s="257">
        <f>'[2]тр 7_мес'!T12+'[2]авг-18'!S12</f>
        <v>15</v>
      </c>
    </row>
    <row r="13" spans="1:19" ht="15.75">
      <c r="A13" s="254">
        <v>9</v>
      </c>
      <c r="B13" s="5" t="s">
        <v>43</v>
      </c>
      <c r="C13" s="255">
        <v>8521</v>
      </c>
      <c r="D13" s="256">
        <f>SUM(E13:S13)</f>
        <v>44</v>
      </c>
      <c r="E13" s="257">
        <f>'[2]тр 7_мес'!E13+'[2]авг-18'!E13</f>
        <v>0</v>
      </c>
      <c r="F13" s="257">
        <f>'[2]тр 7_мес'!F13+'[2]авг-18'!F13</f>
        <v>5</v>
      </c>
      <c r="G13" s="257">
        <f>'[2]тр 7_мес'!G13+'[2]авг-18'!G13</f>
        <v>0</v>
      </c>
      <c r="H13" s="257">
        <f>'[2]тр 7_мес'!H13+'[2]авг-18'!H13</f>
        <v>0</v>
      </c>
      <c r="I13" s="257">
        <f>'[2]тр 7_мес'!I13+'[2]авг-18'!I13</f>
        <v>0</v>
      </c>
      <c r="J13" s="257">
        <f>'[2]тр 7_мес'!J13+'[2]авг-18'!J13</f>
        <v>0</v>
      </c>
      <c r="K13" s="257">
        <f>'[2]тр 7_мес'!K13+'[2]авг-18'!K13</f>
        <v>12</v>
      </c>
      <c r="L13" s="257">
        <f>'[2]тр 7_мес'!L13+'[2]авг-18'!L13</f>
        <v>1</v>
      </c>
      <c r="M13" s="257">
        <f>'[2]тр 7_мес'!M13+'[2]авг-18'!M13</f>
        <v>2</v>
      </c>
      <c r="N13" s="257">
        <f>'[2]тр 7_мес'!N13+'[2]авг-18'!N13</f>
        <v>0</v>
      </c>
      <c r="O13" s="257">
        <f>'[2]тр 7_мес'!O13+'[2]авг-18'!O13</f>
        <v>0</v>
      </c>
      <c r="P13" s="257">
        <f>'[2]тр 7_мес'!P13+'[2]авг-18'!P13</f>
        <v>1</v>
      </c>
      <c r="Q13" s="257">
        <f>'[2]тр 7_мес'!R13+'[2]авг-18'!Q13</f>
        <v>0</v>
      </c>
      <c r="R13" s="257">
        <f>'[2]тр 7_мес'!S13+'[2]авг-18'!R13</f>
        <v>2</v>
      </c>
      <c r="S13" s="257">
        <f>'[2]тр 7_мес'!T13+'[2]авг-18'!S13</f>
        <v>21</v>
      </c>
    </row>
    <row r="14" spans="1:19" ht="15.75">
      <c r="A14" s="254">
        <v>10</v>
      </c>
      <c r="B14" s="23" t="s">
        <v>44</v>
      </c>
      <c r="C14" s="255">
        <v>5239</v>
      </c>
      <c r="D14" s="256">
        <f>SUM(E14:S14)</f>
        <v>18</v>
      </c>
      <c r="E14" s="257">
        <f>'[2]тр 7_мес'!E14+'[2]авг-18'!E14</f>
        <v>2</v>
      </c>
      <c r="F14" s="257">
        <f>'[2]тр 7_мес'!F14+'[2]авг-18'!F14</f>
        <v>3</v>
      </c>
      <c r="G14" s="257">
        <f>'[2]тр 7_мес'!G14+'[2]авг-18'!G14</f>
        <v>0</v>
      </c>
      <c r="H14" s="257">
        <f>'[2]тр 7_мес'!H14+'[2]авг-18'!H14</f>
        <v>0</v>
      </c>
      <c r="I14" s="257">
        <f>'[2]тр 7_мес'!I14+'[2]авг-18'!I14</f>
        <v>0</v>
      </c>
      <c r="J14" s="257">
        <f>'[2]тр 7_мес'!J14+'[2]авг-18'!J14</f>
        <v>0</v>
      </c>
      <c r="K14" s="257">
        <f>'[2]тр 7_мес'!K14+'[2]авг-18'!K14</f>
        <v>3</v>
      </c>
      <c r="L14" s="257">
        <f>'[2]тр 7_мес'!L14+'[2]авг-18'!L14</f>
        <v>0</v>
      </c>
      <c r="M14" s="257">
        <f>'[2]тр 7_мес'!M14+'[2]авг-18'!M14</f>
        <v>2</v>
      </c>
      <c r="N14" s="257">
        <f>'[2]тр 7_мес'!N14+'[2]авг-18'!N14</f>
        <v>0</v>
      </c>
      <c r="O14" s="257">
        <f>'[2]тр 7_мес'!O14+'[2]авг-18'!O14</f>
        <v>0</v>
      </c>
      <c r="P14" s="257">
        <f>'[2]тр 7_мес'!P14+'[2]авг-18'!P14</f>
        <v>0</v>
      </c>
      <c r="Q14" s="257">
        <f>'[2]тр 7_мес'!R14+'[2]авг-18'!Q14</f>
        <v>0</v>
      </c>
      <c r="R14" s="257">
        <f>'[2]тр 7_мес'!S14+'[2]авг-18'!R14</f>
        <v>2</v>
      </c>
      <c r="S14" s="262">
        <f>'[2]тр 7_мес'!T14+'[2]авг-18'!S14</f>
        <v>6</v>
      </c>
    </row>
    <row r="15" spans="1:19" ht="30" customHeight="1">
      <c r="A15" s="263" t="s">
        <v>106</v>
      </c>
      <c r="B15" s="264" t="s">
        <v>45</v>
      </c>
      <c r="C15" s="47">
        <v>79887</v>
      </c>
      <c r="D15" s="265">
        <f>SUM(D5:D14)</f>
        <v>318</v>
      </c>
      <c r="E15" s="266">
        <f t="shared" ref="E15:M15" si="1">SUM(E5:E14)</f>
        <v>14</v>
      </c>
      <c r="F15" s="265">
        <f t="shared" si="1"/>
        <v>40</v>
      </c>
      <c r="G15" s="265">
        <f t="shared" si="1"/>
        <v>0</v>
      </c>
      <c r="H15" s="265">
        <f t="shared" si="1"/>
        <v>0</v>
      </c>
      <c r="I15" s="265">
        <f t="shared" si="1"/>
        <v>0</v>
      </c>
      <c r="J15" s="265">
        <f t="shared" si="1"/>
        <v>10</v>
      </c>
      <c r="K15" s="27">
        <f t="shared" si="1"/>
        <v>84</v>
      </c>
      <c r="L15" s="265">
        <f t="shared" si="1"/>
        <v>11</v>
      </c>
      <c r="M15" s="265">
        <f t="shared" si="1"/>
        <v>11</v>
      </c>
      <c r="N15" s="265"/>
      <c r="O15" s="265">
        <f t="shared" ref="O15:R15" si="2">SUM(O5:O14)</f>
        <v>0</v>
      </c>
      <c r="P15" s="265">
        <f t="shared" si="2"/>
        <v>5</v>
      </c>
      <c r="Q15" s="265">
        <f t="shared" si="2"/>
        <v>0</v>
      </c>
      <c r="R15" s="267">
        <f t="shared" si="2"/>
        <v>18</v>
      </c>
      <c r="S15" s="268">
        <f>SUM(S5:S14)</f>
        <v>123</v>
      </c>
    </row>
    <row r="16" spans="1:19" ht="15.75">
      <c r="A16" s="254">
        <v>11</v>
      </c>
      <c r="B16" s="269" t="s">
        <v>107</v>
      </c>
      <c r="C16" s="270">
        <v>36996</v>
      </c>
      <c r="D16" s="256">
        <f>SUM(E16:S16)</f>
        <v>99</v>
      </c>
      <c r="E16" s="257">
        <f>'[2]тр 7_мес'!E16+'[2]авг-18'!E16</f>
        <v>4</v>
      </c>
      <c r="F16" s="257">
        <f>'[2]тр 7_мес'!F16+'[2]авг-18'!F16</f>
        <v>14</v>
      </c>
      <c r="G16" s="257">
        <f>'[2]тр 7_мес'!G16+'[2]авг-18'!G16</f>
        <v>0</v>
      </c>
      <c r="H16" s="257">
        <f>'[2]тр 7_мес'!H16+'[2]авг-18'!H16</f>
        <v>0</v>
      </c>
      <c r="I16" s="257">
        <f>'[2]тр 7_мес'!I16+'[2]авг-18'!I16</f>
        <v>0</v>
      </c>
      <c r="J16" s="257">
        <f>'[2]тр 7_мес'!J16+'[2]авг-18'!J16</f>
        <v>2</v>
      </c>
      <c r="K16" s="257">
        <f>'[2]тр 7_мес'!K16+'[2]авг-18'!K16</f>
        <v>24</v>
      </c>
      <c r="L16" s="257">
        <f>'[2]тр 7_мес'!L16+'[2]авг-18'!L16</f>
        <v>5</v>
      </c>
      <c r="M16" s="257">
        <f>'[2]тр 7_мес'!M16+'[2]авг-18'!M16</f>
        <v>10</v>
      </c>
      <c r="N16" s="257">
        <f>'[2]тр 7_мес'!N16+'[2]авг-18'!N16</f>
        <v>0</v>
      </c>
      <c r="O16" s="257">
        <f>'[2]тр 7_мес'!O16+'[2]авг-18'!O16</f>
        <v>0</v>
      </c>
      <c r="P16" s="257">
        <f>'[2]тр 7_мес'!P16+'[2]авг-18'!P16</f>
        <v>1</v>
      </c>
      <c r="Q16" s="257">
        <f>'[2]тр 7_мес'!R16+'[2]авг-18'!Q16</f>
        <v>0</v>
      </c>
      <c r="R16" s="271">
        <f>'[2]тр 7_мес'!S16+'[2]авг-18'!R16</f>
        <v>9</v>
      </c>
      <c r="S16" s="272">
        <f>'[2]тр 7_мес'!T16+'[2]авг-18'!S16</f>
        <v>30</v>
      </c>
    </row>
    <row r="17" spans="1:19" ht="39" customHeight="1">
      <c r="A17" s="115" t="s">
        <v>108</v>
      </c>
      <c r="B17" s="264" t="s">
        <v>179</v>
      </c>
      <c r="C17" s="47">
        <v>116883</v>
      </c>
      <c r="D17" s="273">
        <f>D15+D16</f>
        <v>417</v>
      </c>
      <c r="E17" s="28">
        <f>SUM(E15:E16)</f>
        <v>18</v>
      </c>
      <c r="F17" s="27">
        <f>SUM(F15:F16)</f>
        <v>54</v>
      </c>
      <c r="G17" s="27">
        <f>SUM(G15:G16)</f>
        <v>0</v>
      </c>
      <c r="H17" s="27">
        <f>SUM(H15:H16)</f>
        <v>0</v>
      </c>
      <c r="I17" s="27">
        <f>SUM(I15:I16)</f>
        <v>0</v>
      </c>
      <c r="J17" s="27">
        <f t="shared" ref="J17:P17" si="3">SUM(J15:J16)</f>
        <v>12</v>
      </c>
      <c r="K17" s="27">
        <f t="shared" si="3"/>
        <v>108</v>
      </c>
      <c r="L17" s="27">
        <f t="shared" si="3"/>
        <v>16</v>
      </c>
      <c r="M17" s="27">
        <f t="shared" si="3"/>
        <v>21</v>
      </c>
      <c r="N17" s="27">
        <f t="shared" si="3"/>
        <v>0</v>
      </c>
      <c r="O17" s="27">
        <f t="shared" si="3"/>
        <v>0</v>
      </c>
      <c r="P17" s="27">
        <f t="shared" si="3"/>
        <v>6</v>
      </c>
      <c r="Q17" s="27">
        <f>SUM(Q15:Q16)</f>
        <v>0</v>
      </c>
      <c r="R17" s="30">
        <f>SUM(R15:R16)</f>
        <v>27</v>
      </c>
      <c r="S17" s="268">
        <f>S15+S16</f>
        <v>153</v>
      </c>
    </row>
    <row r="18" spans="1:19" ht="23.25" customHeight="1">
      <c r="A18" s="397" t="s">
        <v>180</v>
      </c>
      <c r="B18" s="397"/>
      <c r="C18" s="398"/>
      <c r="D18" s="274">
        <v>1</v>
      </c>
      <c r="E18" s="275">
        <f t="shared" ref="E18:S18" si="4">SUM(E$17/$D$17)*1</f>
        <v>4.3165467625899283E-2</v>
      </c>
      <c r="F18" s="275">
        <f t="shared" si="4"/>
        <v>0.12949640287769784</v>
      </c>
      <c r="G18" s="275">
        <f t="shared" si="4"/>
        <v>0</v>
      </c>
      <c r="H18" s="275">
        <f t="shared" si="4"/>
        <v>0</v>
      </c>
      <c r="I18" s="275">
        <f t="shared" si="4"/>
        <v>0</v>
      </c>
      <c r="J18" s="275">
        <f t="shared" si="4"/>
        <v>2.8776978417266189E-2</v>
      </c>
      <c r="K18" s="276">
        <f t="shared" si="4"/>
        <v>0.25899280575539568</v>
      </c>
      <c r="L18" s="275">
        <f t="shared" si="4"/>
        <v>3.8369304556354913E-2</v>
      </c>
      <c r="M18" s="275">
        <f t="shared" si="4"/>
        <v>5.0359712230215826E-2</v>
      </c>
      <c r="N18" s="275">
        <f t="shared" si="4"/>
        <v>0</v>
      </c>
      <c r="O18" s="275">
        <f t="shared" si="4"/>
        <v>0</v>
      </c>
      <c r="P18" s="275">
        <f t="shared" si="4"/>
        <v>1.4388489208633094E-2</v>
      </c>
      <c r="Q18" s="277">
        <f t="shared" si="4"/>
        <v>0</v>
      </c>
      <c r="R18" s="278">
        <f t="shared" si="4"/>
        <v>6.4748201438848921E-2</v>
      </c>
      <c r="S18" s="279">
        <f t="shared" si="4"/>
        <v>0.36690647482014388</v>
      </c>
    </row>
    <row r="19" spans="1:19" ht="53.25" customHeight="1">
      <c r="A19" s="399" t="s">
        <v>181</v>
      </c>
      <c r="B19" s="400"/>
      <c r="C19" s="401"/>
      <c r="D19" s="280">
        <f>D17*100000/$C17*1.502</f>
        <v>535.8640691974025</v>
      </c>
      <c r="E19" s="280">
        <f t="shared" ref="E19:S19" si="5">E17*100000/$C17*1.502</f>
        <v>23.130823130823131</v>
      </c>
      <c r="F19" s="280">
        <f t="shared" si="5"/>
        <v>69.392469392469394</v>
      </c>
      <c r="G19" s="280">
        <f t="shared" si="5"/>
        <v>0</v>
      </c>
      <c r="H19" s="280">
        <f t="shared" si="5"/>
        <v>0</v>
      </c>
      <c r="I19" s="280">
        <f t="shared" si="5"/>
        <v>0</v>
      </c>
      <c r="J19" s="280">
        <f t="shared" si="5"/>
        <v>15.420548753882088</v>
      </c>
      <c r="K19" s="280">
        <f t="shared" si="5"/>
        <v>138.78493878493879</v>
      </c>
      <c r="L19" s="280">
        <f t="shared" si="5"/>
        <v>20.560731671842785</v>
      </c>
      <c r="M19" s="280">
        <f t="shared" si="5"/>
        <v>26.985960319293653</v>
      </c>
      <c r="N19" s="280">
        <f t="shared" si="5"/>
        <v>0</v>
      </c>
      <c r="O19" s="280">
        <f t="shared" si="5"/>
        <v>0</v>
      </c>
      <c r="P19" s="280">
        <f t="shared" si="5"/>
        <v>7.7102743769410438</v>
      </c>
      <c r="Q19" s="280">
        <f t="shared" si="5"/>
        <v>0</v>
      </c>
      <c r="R19" s="281">
        <f t="shared" si="5"/>
        <v>34.696234696234697</v>
      </c>
      <c r="S19" s="282">
        <f t="shared" si="5"/>
        <v>196.61199661199663</v>
      </c>
    </row>
    <row r="20" spans="1:19" s="226" customFormat="1" ht="23.25" customHeight="1">
      <c r="A20" s="402" t="s">
        <v>190</v>
      </c>
      <c r="B20" s="402"/>
      <c r="C20" s="402"/>
      <c r="D20" s="21">
        <v>480.7</v>
      </c>
      <c r="E20" s="21">
        <v>20.5</v>
      </c>
      <c r="F20" s="21">
        <v>56.3</v>
      </c>
      <c r="G20" s="21">
        <v>0</v>
      </c>
      <c r="H20" s="21">
        <v>3.8</v>
      </c>
      <c r="I20" s="21">
        <v>0</v>
      </c>
      <c r="J20" s="21">
        <v>7.7</v>
      </c>
      <c r="K20" s="21">
        <v>133</v>
      </c>
      <c r="L20" s="21">
        <v>21.7</v>
      </c>
      <c r="M20" s="21">
        <v>21.7</v>
      </c>
      <c r="N20" s="21">
        <v>0</v>
      </c>
      <c r="O20" s="21">
        <v>3.8</v>
      </c>
      <c r="P20" s="21">
        <v>6.4</v>
      </c>
      <c r="Q20" s="21">
        <v>1.3</v>
      </c>
      <c r="R20" s="309">
        <v>26.8</v>
      </c>
      <c r="S20" s="21">
        <v>176.4</v>
      </c>
    </row>
    <row r="21" spans="1:19" s="226" customFormat="1" ht="21.75" customHeight="1">
      <c r="A21" s="403" t="s">
        <v>182</v>
      </c>
      <c r="B21" s="404"/>
      <c r="C21" s="405"/>
      <c r="D21" s="310">
        <f>D19/D20-100%</f>
        <v>0.11475778905222067</v>
      </c>
      <c r="E21" s="310">
        <f t="shared" ref="E21:S21" si="6">E19/E20-100%</f>
        <v>0.12833283564990894</v>
      </c>
      <c r="F21" s="310">
        <f t="shared" si="6"/>
        <v>0.23254830182006025</v>
      </c>
      <c r="G21" s="310"/>
      <c r="H21" s="310"/>
      <c r="I21" s="310"/>
      <c r="J21" s="310">
        <f t="shared" si="6"/>
        <v>1.0026686693353359</v>
      </c>
      <c r="K21" s="310">
        <f t="shared" si="6"/>
        <v>4.3495780337885703E-2</v>
      </c>
      <c r="L21" s="310">
        <f t="shared" si="6"/>
        <v>-5.2500844615539832E-2</v>
      </c>
      <c r="M21" s="310">
        <f t="shared" si="6"/>
        <v>0.24359264144210391</v>
      </c>
      <c r="N21" s="310"/>
      <c r="O21" s="310"/>
      <c r="P21" s="310">
        <f t="shared" si="6"/>
        <v>0.20473037139703809</v>
      </c>
      <c r="Q21" s="310"/>
      <c r="R21" s="311">
        <f t="shared" si="6"/>
        <v>0.29463562299383184</v>
      </c>
      <c r="S21" s="312">
        <f t="shared" si="6"/>
        <v>0.11458047965984486</v>
      </c>
    </row>
    <row r="22" spans="1:19" s="226" customFormat="1" ht="15">
      <c r="A22" s="406" t="s">
        <v>191</v>
      </c>
      <c r="B22" s="407"/>
      <c r="C22" s="408"/>
      <c r="D22" s="313">
        <v>541.4</v>
      </c>
      <c r="E22" s="313">
        <v>19.2</v>
      </c>
      <c r="F22" s="313">
        <v>65.099999999999994</v>
      </c>
      <c r="G22" s="313">
        <v>1.3</v>
      </c>
      <c r="H22" s="313">
        <v>5.0999999999999996</v>
      </c>
      <c r="I22" s="313">
        <v>0</v>
      </c>
      <c r="J22" s="313">
        <v>7.7</v>
      </c>
      <c r="K22" s="313">
        <v>145.6</v>
      </c>
      <c r="L22" s="313">
        <v>23</v>
      </c>
      <c r="M22" s="313">
        <v>31.9</v>
      </c>
      <c r="N22" s="313">
        <v>0</v>
      </c>
      <c r="O22" s="313">
        <v>1.3</v>
      </c>
      <c r="P22" s="313">
        <v>8.9</v>
      </c>
      <c r="Q22" s="313"/>
      <c r="R22" s="314">
        <v>14</v>
      </c>
      <c r="S22" s="21">
        <v>217.1</v>
      </c>
    </row>
    <row r="23" spans="1:19" s="226" customFormat="1" ht="15.75">
      <c r="A23" s="392" t="s">
        <v>183</v>
      </c>
      <c r="B23" s="392"/>
      <c r="C23" s="392"/>
      <c r="D23" s="283">
        <v>621.04793343887889</v>
      </c>
      <c r="E23" s="283">
        <v>21.502677939838986</v>
      </c>
      <c r="F23" s="283">
        <v>79.686394718226836</v>
      </c>
      <c r="G23" s="283">
        <v>0</v>
      </c>
      <c r="H23" s="283">
        <v>3.7945902246774681</v>
      </c>
      <c r="I23" s="283">
        <v>0</v>
      </c>
      <c r="J23" s="283">
        <v>7.5891804493549362</v>
      </c>
      <c r="K23" s="283">
        <v>137.8701114966147</v>
      </c>
      <c r="L23" s="283">
        <v>35.416175430323037</v>
      </c>
      <c r="M23" s="283">
        <v>44.270219287903792</v>
      </c>
      <c r="N23" s="283">
        <v>0</v>
      </c>
      <c r="O23" s="283">
        <v>1.2648634082258228</v>
      </c>
      <c r="P23" s="283">
        <v>7.5891804493549362</v>
      </c>
      <c r="Q23" s="283">
        <v>0</v>
      </c>
      <c r="R23" s="284">
        <v>16.443224306935697</v>
      </c>
      <c r="S23" s="283">
        <v>264.35645231919699</v>
      </c>
    </row>
    <row r="24" spans="1:19" ht="15"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6"/>
    </row>
    <row r="25" spans="1:19" ht="15">
      <c r="B25" s="287"/>
      <c r="C25" s="285"/>
    </row>
    <row r="26" spans="1:19">
      <c r="A26" s="78"/>
    </row>
    <row r="27" spans="1:19">
      <c r="D27" s="288"/>
      <c r="E27" s="288"/>
      <c r="F27" s="288"/>
      <c r="G27" s="288"/>
      <c r="H27" s="288"/>
      <c r="I27" s="288"/>
      <c r="J27" s="288"/>
      <c r="K27" s="288"/>
    </row>
  </sheetData>
  <mergeCells count="12">
    <mergeCell ref="A23:C23"/>
    <mergeCell ref="A1:R1"/>
    <mergeCell ref="A2:R2"/>
    <mergeCell ref="A3:A4"/>
    <mergeCell ref="B3:B4"/>
    <mergeCell ref="C3:C4"/>
    <mergeCell ref="D3:D4"/>
    <mergeCell ref="A18:C18"/>
    <mergeCell ref="A19:C19"/>
    <mergeCell ref="A20:C20"/>
    <mergeCell ref="A21:C21"/>
    <mergeCell ref="A22:C22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Zeros="0" topLeftCell="A10" workbookViewId="0">
      <selection activeCell="N8" sqref="N8"/>
    </sheetView>
  </sheetViews>
  <sheetFormatPr defaultRowHeight="12.75"/>
  <cols>
    <col min="1" max="1" width="5.140625" customWidth="1"/>
    <col min="2" max="2" width="16.85546875" customWidth="1"/>
    <col min="7" max="9" width="6.85546875" customWidth="1"/>
    <col min="10" max="10" width="8.28515625" customWidth="1"/>
    <col min="14" max="15" width="7.140625" customWidth="1"/>
  </cols>
  <sheetData>
    <row r="1" spans="1:19" ht="22.5">
      <c r="A1" s="420" t="s">
        <v>184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1"/>
    </row>
    <row r="2" spans="1:19" ht="21" thickBot="1">
      <c r="A2" s="289"/>
      <c r="B2" s="378" t="s">
        <v>185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101"/>
    </row>
    <row r="3" spans="1:19" ht="145.5">
      <c r="A3" s="422" t="s">
        <v>66</v>
      </c>
      <c r="B3" s="424" t="s">
        <v>67</v>
      </c>
      <c r="C3" s="411" t="s">
        <v>178</v>
      </c>
      <c r="D3" s="290" t="s">
        <v>69</v>
      </c>
      <c r="E3" s="130" t="s">
        <v>70</v>
      </c>
      <c r="F3" s="131" t="s">
        <v>71</v>
      </c>
      <c r="G3" s="131" t="s">
        <v>72</v>
      </c>
      <c r="H3" s="131" t="s">
        <v>73</v>
      </c>
      <c r="I3" s="131" t="s">
        <v>74</v>
      </c>
      <c r="J3" s="131" t="s">
        <v>75</v>
      </c>
      <c r="K3" s="131" t="s">
        <v>76</v>
      </c>
      <c r="L3" s="131" t="s">
        <v>77</v>
      </c>
      <c r="M3" s="131" t="s">
        <v>78</v>
      </c>
      <c r="N3" s="131" t="s">
        <v>79</v>
      </c>
      <c r="O3" s="131" t="s">
        <v>80</v>
      </c>
      <c r="P3" s="131" t="s">
        <v>81</v>
      </c>
      <c r="Q3" s="131" t="s">
        <v>84</v>
      </c>
      <c r="R3" s="250" t="s">
        <v>85</v>
      </c>
      <c r="S3" s="291" t="s">
        <v>86</v>
      </c>
    </row>
    <row r="4" spans="1:19" ht="32.25" customHeight="1" thickBot="1">
      <c r="A4" s="423"/>
      <c r="B4" s="425"/>
      <c r="C4" s="412"/>
      <c r="D4" s="292"/>
      <c r="E4" s="293" t="s">
        <v>88</v>
      </c>
      <c r="F4" s="294" t="s">
        <v>89</v>
      </c>
      <c r="G4" s="294" t="s">
        <v>90</v>
      </c>
      <c r="H4" s="294" t="s">
        <v>91</v>
      </c>
      <c r="I4" s="294" t="s">
        <v>92</v>
      </c>
      <c r="J4" s="294" t="s">
        <v>93</v>
      </c>
      <c r="K4" s="295" t="s">
        <v>94</v>
      </c>
      <c r="L4" s="294" t="s">
        <v>95</v>
      </c>
      <c r="M4" s="294" t="s">
        <v>96</v>
      </c>
      <c r="N4" s="294" t="s">
        <v>97</v>
      </c>
      <c r="O4" s="294" t="s">
        <v>98</v>
      </c>
      <c r="P4" s="294" t="s">
        <v>99</v>
      </c>
      <c r="Q4" s="294" t="s">
        <v>102</v>
      </c>
      <c r="R4" s="296" t="s">
        <v>103</v>
      </c>
      <c r="S4" s="297" t="s">
        <v>104</v>
      </c>
    </row>
    <row r="5" spans="1:19" ht="15.75">
      <c r="A5" s="4">
        <v>1</v>
      </c>
      <c r="B5" s="5" t="s">
        <v>35</v>
      </c>
      <c r="C5" s="298">
        <v>18301</v>
      </c>
      <c r="D5" s="299">
        <f>'[2]8м-2018'!D5*100000/'[2]8м-2018'!$C5*1.502</f>
        <v>467.81050215835194</v>
      </c>
      <c r="E5" s="306">
        <f>'[2]8м-2018'!E5*100000/'[2]8м-2018'!$C5*1.502</f>
        <v>32.828807169007156</v>
      </c>
      <c r="F5" s="306">
        <f>'[2]8м-2018'!F5*100000/'[2]8м-2018'!$C5*1.502</f>
        <v>82.072017922517887</v>
      </c>
      <c r="G5" s="306">
        <f>'[2]8м-2018'!G5*100000/'[2]8м-2018'!$C5*1.502</f>
        <v>0</v>
      </c>
      <c r="H5" s="306">
        <f>'[2]8м-2018'!H5*100000/'[2]8м-2018'!$C5*1.502</f>
        <v>0</v>
      </c>
      <c r="I5" s="306">
        <f>'[2]8м-2018'!I5*100000/'[2]8м-2018'!$C5*1.502</f>
        <v>0</v>
      </c>
      <c r="J5" s="306">
        <f>'[2]8м-2018'!J5*100000/'[2]8м-2018'!$C5*1.502</f>
        <v>0</v>
      </c>
      <c r="K5" s="306">
        <f>'[2]8м-2018'!K5*100000/'[2]8м-2018'!$C5*1.502</f>
        <v>123.10802688377683</v>
      </c>
      <c r="L5" s="306">
        <f>'[2]8м-2018'!L5*100000/'[2]8м-2018'!$C5*1.502</f>
        <v>32.828807169007156</v>
      </c>
      <c r="M5" s="306">
        <f>'[2]8м-2018'!M5*100000/'[2]8м-2018'!$C5*1.502</f>
        <v>16.414403584503578</v>
      </c>
      <c r="N5" s="306">
        <f>'[2]8м-2018'!N5*100000/'[2]8м-2018'!$C5*1.502</f>
        <v>0</v>
      </c>
      <c r="O5" s="306">
        <f>'[2]8м-2018'!O5*100000/'[2]8м-2018'!$C5*1.502</f>
        <v>0</v>
      </c>
      <c r="P5" s="306">
        <f>'[2]8м-2018'!P5*100000/'[2]8м-2018'!$C5*1.502</f>
        <v>8.207201792251789</v>
      </c>
      <c r="Q5" s="306">
        <f>'[2]8м-2018'!Q5*100000/'[2]8м-2018'!$C5*1.502</f>
        <v>0</v>
      </c>
      <c r="R5" s="306">
        <f>'[2]8м-2018'!R5*100000/'[2]8м-2018'!$C5*1.502</f>
        <v>24.621605376755365</v>
      </c>
      <c r="S5" s="307">
        <f>'[2]8м-2018'!S5*100000/'[2]8м-2018'!$C5*1.502</f>
        <v>147.72963226053221</v>
      </c>
    </row>
    <row r="6" spans="1:19" ht="15.75">
      <c r="A6" s="4">
        <v>2</v>
      </c>
      <c r="B6" s="5" t="s">
        <v>36</v>
      </c>
      <c r="C6" s="298">
        <v>4428</v>
      </c>
      <c r="D6" s="299">
        <f>'[2]8м-2018'!D6*100000/'[2]8м-2018'!$C6*1.502</f>
        <v>508.8075880758808</v>
      </c>
      <c r="E6" s="306">
        <f>'[2]8м-2018'!E6*100000/'[2]8м-2018'!$C6*1.502</f>
        <v>0</v>
      </c>
      <c r="F6" s="306">
        <f>'[2]8м-2018'!F6*100000/'[2]8м-2018'!$C6*1.502</f>
        <v>0</v>
      </c>
      <c r="G6" s="306">
        <f>'[2]8м-2018'!G6*100000/'[2]8м-2018'!$C6*1.502</f>
        <v>0</v>
      </c>
      <c r="H6" s="306">
        <f>'[2]8м-2018'!H6*100000/'[2]8м-2018'!$C6*1.502</f>
        <v>0</v>
      </c>
      <c r="I6" s="306">
        <f>'[2]8м-2018'!I6*100000/'[2]8м-2018'!$C6*1.502</f>
        <v>0</v>
      </c>
      <c r="J6" s="306">
        <f>'[2]8м-2018'!J6*100000/'[2]8м-2018'!$C6*1.502</f>
        <v>0</v>
      </c>
      <c r="K6" s="306">
        <f>'[2]8м-2018'!K6*100000/'[2]8м-2018'!$C6*1.502</f>
        <v>203.52303523035229</v>
      </c>
      <c r="L6" s="306">
        <f>'[2]8м-2018'!L6*100000/'[2]8м-2018'!$C6*1.502</f>
        <v>67.841011743450778</v>
      </c>
      <c r="M6" s="306">
        <f>'[2]8м-2018'!M6*100000/'[2]8м-2018'!$C6*1.502</f>
        <v>0</v>
      </c>
      <c r="N6" s="306">
        <f>'[2]8м-2018'!N6*100000/'[2]8м-2018'!$C6*1.502</f>
        <v>0</v>
      </c>
      <c r="O6" s="306">
        <f>'[2]8м-2018'!O6*100000/'[2]8м-2018'!$C6*1.502</f>
        <v>0</v>
      </c>
      <c r="P6" s="306">
        <f>'[2]8м-2018'!P6*100000/'[2]8м-2018'!$C6*1.502</f>
        <v>0</v>
      </c>
      <c r="Q6" s="306">
        <f>'[2]8м-2018'!Q6*100000/'[2]8м-2018'!$C6*1.502</f>
        <v>0</v>
      </c>
      <c r="R6" s="306">
        <f>'[2]8м-2018'!R6*100000/'[2]8м-2018'!$C6*1.502</f>
        <v>0</v>
      </c>
      <c r="S6" s="306">
        <f>'[2]8м-2018'!S6*100000/'[2]8м-2018'!$C6*1.502</f>
        <v>237.44354110207769</v>
      </c>
    </row>
    <row r="7" spans="1:19" ht="15.75">
      <c r="A7" s="4">
        <v>3</v>
      </c>
      <c r="B7" s="5" t="s">
        <v>37</v>
      </c>
      <c r="C7" s="298">
        <v>6135</v>
      </c>
      <c r="D7" s="299">
        <f>'[2]8м-2018'!D7*100000/'[2]8м-2018'!$C7*1.502</f>
        <v>685.50937245313776</v>
      </c>
      <c r="E7" s="306">
        <f>'[2]8м-2018'!E7*100000/'[2]8м-2018'!$C7*1.502</f>
        <v>97.929910350448239</v>
      </c>
      <c r="F7" s="306">
        <f>'[2]8м-2018'!F7*100000/'[2]8м-2018'!$C7*1.502</f>
        <v>97.929910350448239</v>
      </c>
      <c r="G7" s="306">
        <f>'[2]8м-2018'!G7*100000/'[2]8м-2018'!$C7*1.502</f>
        <v>0</v>
      </c>
      <c r="H7" s="306">
        <f>'[2]8м-2018'!H7*100000/'[2]8м-2018'!$C7*1.502</f>
        <v>0</v>
      </c>
      <c r="I7" s="306">
        <f>'[2]8м-2018'!I7*100000/'[2]8м-2018'!$C7*1.502</f>
        <v>0</v>
      </c>
      <c r="J7" s="306">
        <f>'[2]8м-2018'!J7*100000/'[2]8м-2018'!$C7*1.502</f>
        <v>24.48247758761206</v>
      </c>
      <c r="K7" s="306">
        <f>'[2]8м-2018'!K7*100000/'[2]8м-2018'!$C7*1.502</f>
        <v>122.41238793806031</v>
      </c>
      <c r="L7" s="306">
        <f>'[2]8м-2018'!L7*100000/'[2]8м-2018'!$C7*1.502</f>
        <v>0</v>
      </c>
      <c r="M7" s="306">
        <f>'[2]8м-2018'!M7*100000/'[2]8м-2018'!$C7*1.502</f>
        <v>24.48247758761206</v>
      </c>
      <c r="N7" s="306">
        <f>'[2]8м-2018'!N7*100000/'[2]8м-2018'!$C7*1.502</f>
        <v>0</v>
      </c>
      <c r="O7" s="306">
        <f>'[2]8м-2018'!O7*100000/'[2]8м-2018'!$C7*1.502</f>
        <v>0</v>
      </c>
      <c r="P7" s="306">
        <f>'[2]8м-2018'!P7*100000/'[2]8м-2018'!$C7*1.502</f>
        <v>0</v>
      </c>
      <c r="Q7" s="306">
        <f>'[2]8м-2018'!Q7*100000/'[2]8м-2018'!$C7*1.502</f>
        <v>0</v>
      </c>
      <c r="R7" s="306">
        <f>'[2]8м-2018'!R7*100000/'[2]8м-2018'!$C7*1.502</f>
        <v>0</v>
      </c>
      <c r="S7" s="306">
        <f>'[2]8м-2018'!S7*100000/'[2]8м-2018'!$C7*1.502</f>
        <v>318.27220863895678</v>
      </c>
    </row>
    <row r="8" spans="1:19" ht="15.75">
      <c r="A8" s="4">
        <v>4</v>
      </c>
      <c r="B8" s="5" t="s">
        <v>38</v>
      </c>
      <c r="C8" s="298">
        <v>6898</v>
      </c>
      <c r="D8" s="299">
        <f>'[2]8м-2018'!D8*100000/'[2]8м-2018'!$C8*1.502</f>
        <v>587.90953899681062</v>
      </c>
      <c r="E8" s="306">
        <f>'[2]8м-2018'!E8*100000/'[2]8м-2018'!$C8*1.502</f>
        <v>43.548854740504495</v>
      </c>
      <c r="F8" s="306">
        <f>'[2]8м-2018'!F8*100000/'[2]8м-2018'!$C8*1.502</f>
        <v>87.097709481008991</v>
      </c>
      <c r="G8" s="306">
        <f>'[2]8м-2018'!G8*100000/'[2]8м-2018'!$C8*1.502</f>
        <v>0</v>
      </c>
      <c r="H8" s="306">
        <f>'[2]8м-2018'!H8*100000/'[2]8м-2018'!$C8*1.502</f>
        <v>0</v>
      </c>
      <c r="I8" s="306">
        <f>'[2]8м-2018'!I8*100000/'[2]8м-2018'!$C8*1.502</f>
        <v>0</v>
      </c>
      <c r="J8" s="306">
        <f>'[2]8м-2018'!J8*100000/'[2]8м-2018'!$C8*1.502</f>
        <v>65.323282110756736</v>
      </c>
      <c r="K8" s="306">
        <f>'[2]8м-2018'!K8*100000/'[2]8м-2018'!$C8*1.502</f>
        <v>108.87213685126123</v>
      </c>
      <c r="L8" s="306">
        <f>'[2]8м-2018'!L8*100000/'[2]8м-2018'!$C8*1.502</f>
        <v>21.774427370252248</v>
      </c>
      <c r="M8" s="306">
        <f>'[2]8м-2018'!M8*100000/'[2]8м-2018'!$C8*1.502</f>
        <v>0</v>
      </c>
      <c r="N8" s="306">
        <f>'[2]8м-2018'!N8*100000/'[2]8м-2018'!$C8*1.502</f>
        <v>0</v>
      </c>
      <c r="O8" s="306">
        <f>'[2]8м-2018'!O8*100000/'[2]8м-2018'!$C8*1.502</f>
        <v>0</v>
      </c>
      <c r="P8" s="306">
        <f>'[2]8м-2018'!P8*100000/'[2]8м-2018'!$C8*1.502</f>
        <v>0</v>
      </c>
      <c r="Q8" s="306">
        <f>'[2]8м-2018'!Q8*100000/'[2]8м-2018'!$C8*1.502</f>
        <v>0</v>
      </c>
      <c r="R8" s="306">
        <f>'[2]8м-2018'!R8*100000/'[2]8м-2018'!$C8*1.502</f>
        <v>43.548854740504495</v>
      </c>
      <c r="S8" s="306">
        <f>'[2]8м-2018'!S8*100000/'[2]8м-2018'!$C8*1.502</f>
        <v>217.74427370252246</v>
      </c>
    </row>
    <row r="9" spans="1:19" ht="15.75">
      <c r="A9" s="4">
        <v>5</v>
      </c>
      <c r="B9" s="5" t="s">
        <v>39</v>
      </c>
      <c r="C9" s="298">
        <v>7251</v>
      </c>
      <c r="D9" s="299">
        <f>'[2]8м-2018'!D9*100000/'[2]8м-2018'!$C9*1.502</f>
        <v>600.71714246310853</v>
      </c>
      <c r="E9" s="306">
        <f>'[2]8м-2018'!E9*100000/'[2]8м-2018'!$C9*1.502</f>
        <v>0</v>
      </c>
      <c r="F9" s="306">
        <f>'[2]8м-2018'!F9*100000/'[2]8м-2018'!$C9*1.502</f>
        <v>82.857536891463241</v>
      </c>
      <c r="G9" s="306">
        <f>'[2]8м-2018'!G9*100000/'[2]8м-2018'!$C9*1.502</f>
        <v>0</v>
      </c>
      <c r="H9" s="306">
        <f>'[2]8м-2018'!H9*100000/'[2]8м-2018'!$C9*1.502</f>
        <v>0</v>
      </c>
      <c r="I9" s="306">
        <f>'[2]8м-2018'!I9*100000/'[2]8м-2018'!$C9*1.502</f>
        <v>0</v>
      </c>
      <c r="J9" s="306">
        <f>'[2]8м-2018'!J9*100000/'[2]8м-2018'!$C9*1.502</f>
        <v>62.143152668597438</v>
      </c>
      <c r="K9" s="306">
        <f>'[2]8м-2018'!K9*100000/'[2]8м-2018'!$C9*1.502</f>
        <v>165.71507378292648</v>
      </c>
      <c r="L9" s="306">
        <f>'[2]8м-2018'!L9*100000/'[2]8м-2018'!$C9*1.502</f>
        <v>20.71438422286581</v>
      </c>
      <c r="M9" s="306">
        <f>'[2]8м-2018'!M9*100000/'[2]8м-2018'!$C9*1.502</f>
        <v>20.71438422286581</v>
      </c>
      <c r="N9" s="306">
        <f>'[2]8м-2018'!N9*100000/'[2]8м-2018'!$C9*1.502</f>
        <v>0</v>
      </c>
      <c r="O9" s="306">
        <f>'[2]8м-2018'!O9*100000/'[2]8м-2018'!$C9*1.502</f>
        <v>0</v>
      </c>
      <c r="P9" s="306">
        <f>'[2]8м-2018'!P9*100000/'[2]8м-2018'!$C9*1.502</f>
        <v>41.42876844573162</v>
      </c>
      <c r="Q9" s="306">
        <f>'[2]8м-2018'!Q9*100000/'[2]8м-2018'!$C9*1.502</f>
        <v>0</v>
      </c>
      <c r="R9" s="306">
        <f>'[2]8м-2018'!R9*100000/'[2]8м-2018'!$C9*1.502</f>
        <v>20.71438422286581</v>
      </c>
      <c r="S9" s="306">
        <f>'[2]8м-2018'!S9*100000/'[2]8м-2018'!$C9*1.502</f>
        <v>186.4294580057923</v>
      </c>
    </row>
    <row r="10" spans="1:19" ht="15.75">
      <c r="A10" s="4">
        <v>6</v>
      </c>
      <c r="B10" s="5" t="s">
        <v>40</v>
      </c>
      <c r="C10" s="298">
        <v>5892</v>
      </c>
      <c r="D10" s="299">
        <f>'[2]8м-2018'!D10*100000/'[2]8м-2018'!$C10*1.502</f>
        <v>917.71894093686353</v>
      </c>
      <c r="E10" s="306">
        <f>'[2]8м-2018'!E10*100000/'[2]8м-2018'!$C10*1.502</f>
        <v>50.984385607603528</v>
      </c>
      <c r="F10" s="306">
        <f>'[2]8м-2018'!F10*100000/'[2]8м-2018'!$C10*1.502</f>
        <v>50.984385607603528</v>
      </c>
      <c r="G10" s="306">
        <f>'[2]8м-2018'!G10*100000/'[2]8м-2018'!$C10*1.502</f>
        <v>0</v>
      </c>
      <c r="H10" s="306">
        <f>'[2]8м-2018'!H10*100000/'[2]8м-2018'!$C10*1.502</f>
        <v>0</v>
      </c>
      <c r="I10" s="306">
        <f>'[2]8м-2018'!I10*100000/'[2]8м-2018'!$C10*1.502</f>
        <v>0</v>
      </c>
      <c r="J10" s="306">
        <f>'[2]8м-2018'!J10*100000/'[2]8м-2018'!$C10*1.502</f>
        <v>25.492192803801764</v>
      </c>
      <c r="K10" s="306">
        <f>'[2]8м-2018'!K10*100000/'[2]8м-2018'!$C10*1.502</f>
        <v>331.39850644942294</v>
      </c>
      <c r="L10" s="306">
        <f>'[2]8м-2018'!L10*100000/'[2]8м-2018'!$C10*1.502</f>
        <v>0</v>
      </c>
      <c r="M10" s="306">
        <f>'[2]8м-2018'!M10*100000/'[2]8м-2018'!$C10*1.502</f>
        <v>50.984385607603528</v>
      </c>
      <c r="N10" s="306">
        <f>'[2]8м-2018'!N10*100000/'[2]8м-2018'!$C10*1.502</f>
        <v>0</v>
      </c>
      <c r="O10" s="306">
        <f>'[2]8м-2018'!O10*100000/'[2]8м-2018'!$C10*1.502</f>
        <v>0</v>
      </c>
      <c r="P10" s="306">
        <f>'[2]8м-2018'!P10*100000/'[2]8м-2018'!$C10*1.502</f>
        <v>0</v>
      </c>
      <c r="Q10" s="306">
        <f>'[2]8м-2018'!Q10*100000/'[2]8м-2018'!$C10*1.502</f>
        <v>0</v>
      </c>
      <c r="R10" s="306">
        <f>'[2]8м-2018'!R10*100000/'[2]8м-2018'!$C10*1.502</f>
        <v>101.96877121520706</v>
      </c>
      <c r="S10" s="306">
        <f>'[2]8м-2018'!S10*100000/'[2]8м-2018'!$C10*1.502</f>
        <v>305.90631364562114</v>
      </c>
    </row>
    <row r="11" spans="1:19" ht="15.75">
      <c r="A11" s="4">
        <v>7</v>
      </c>
      <c r="B11" s="5" t="s">
        <v>41</v>
      </c>
      <c r="C11" s="298">
        <v>9897</v>
      </c>
      <c r="D11" s="299">
        <f>'[2]8м-2018'!D11*100000/'[2]8м-2018'!$C11*1.502</f>
        <v>424.93684955036878</v>
      </c>
      <c r="E11" s="306">
        <f>'[2]8м-2018'!E11*100000/'[2]8м-2018'!$C11*1.502</f>
        <v>0</v>
      </c>
      <c r="F11" s="306">
        <f>'[2]8м-2018'!F11*100000/'[2]8м-2018'!$C11*1.502</f>
        <v>45.528948166110943</v>
      </c>
      <c r="G11" s="306">
        <f>'[2]8м-2018'!G11*100000/'[2]8м-2018'!$C11*1.502</f>
        <v>0</v>
      </c>
      <c r="H11" s="306">
        <f>'[2]8м-2018'!H11*100000/'[2]8м-2018'!$C11*1.502</f>
        <v>0</v>
      </c>
      <c r="I11" s="306">
        <f>'[2]8м-2018'!I11*100000/'[2]8м-2018'!$C11*1.502</f>
        <v>0</v>
      </c>
      <c r="J11" s="306">
        <f>'[2]8м-2018'!J11*100000/'[2]8м-2018'!$C11*1.502</f>
        <v>0</v>
      </c>
      <c r="K11" s="306">
        <f>'[2]8м-2018'!K11*100000/'[2]8м-2018'!$C11*1.502</f>
        <v>91.057896332221887</v>
      </c>
      <c r="L11" s="306">
        <f>'[2]8м-2018'!L11*100000/'[2]8м-2018'!$C11*1.502</f>
        <v>15.176316055370314</v>
      </c>
      <c r="M11" s="306">
        <f>'[2]8м-2018'!M11*100000/'[2]8м-2018'!$C11*1.502</f>
        <v>0</v>
      </c>
      <c r="N11" s="306">
        <f>'[2]8м-2018'!N11*100000/'[2]8м-2018'!$C11*1.502</f>
        <v>0</v>
      </c>
      <c r="O11" s="306">
        <f>'[2]8м-2018'!O11*100000/'[2]8м-2018'!$C11*1.502</f>
        <v>0</v>
      </c>
      <c r="P11" s="306">
        <f>'[2]8м-2018'!P11*100000/'[2]8м-2018'!$C11*1.502</f>
        <v>15.176316055370314</v>
      </c>
      <c r="Q11" s="306">
        <f>'[2]8м-2018'!Q11*100000/'[2]8м-2018'!$C11*1.502</f>
        <v>0</v>
      </c>
      <c r="R11" s="306">
        <f>'[2]8м-2018'!R11*100000/'[2]8м-2018'!$C11*1.502</f>
        <v>45.528948166110943</v>
      </c>
      <c r="S11" s="306">
        <f>'[2]8м-2018'!S11*100000/'[2]8м-2018'!$C11*1.502</f>
        <v>182.11579266444377</v>
      </c>
    </row>
    <row r="12" spans="1:19" ht="15.75">
      <c r="A12" s="4">
        <v>8</v>
      </c>
      <c r="B12" s="5" t="s">
        <v>42</v>
      </c>
      <c r="C12" s="298">
        <v>7325</v>
      </c>
      <c r="D12" s="299">
        <f>'[2]8м-2018'!D12*100000/'[2]8м-2018'!$C12*1.502</f>
        <v>738.18430034129699</v>
      </c>
      <c r="E12" s="306">
        <f>'[2]8м-2018'!E12*100000/'[2]8м-2018'!$C12*1.502</f>
        <v>0</v>
      </c>
      <c r="F12" s="306">
        <f>'[2]8м-2018'!F12*100000/'[2]8м-2018'!$C12*1.502</f>
        <v>102.52559726962457</v>
      </c>
      <c r="G12" s="306">
        <f>'[2]8м-2018'!G12*100000/'[2]8м-2018'!$C12*1.502</f>
        <v>0</v>
      </c>
      <c r="H12" s="306">
        <f>'[2]8м-2018'!H12*100000/'[2]8м-2018'!$C12*1.502</f>
        <v>0</v>
      </c>
      <c r="I12" s="306">
        <f>'[2]8м-2018'!I12*100000/'[2]8м-2018'!$C12*1.502</f>
        <v>0</v>
      </c>
      <c r="J12" s="306">
        <f>'[2]8м-2018'!J12*100000/'[2]8м-2018'!$C12*1.502</f>
        <v>41.010238907849832</v>
      </c>
      <c r="K12" s="306">
        <f>'[2]8м-2018'!K12*100000/'[2]8м-2018'!$C12*1.502</f>
        <v>225.55631399317409</v>
      </c>
      <c r="L12" s="306">
        <f>'[2]8м-2018'!L12*100000/'[2]8м-2018'!$C12*1.502</f>
        <v>20.505119453924916</v>
      </c>
      <c r="M12" s="306">
        <f>'[2]8м-2018'!M12*100000/'[2]8м-2018'!$C12*1.502</f>
        <v>20.505119453924916</v>
      </c>
      <c r="N12" s="306">
        <f>'[2]8м-2018'!N12*100000/'[2]8м-2018'!$C12*1.502</f>
        <v>0</v>
      </c>
      <c r="O12" s="306">
        <f>'[2]8м-2018'!O12*100000/'[2]8м-2018'!$C12*1.502</f>
        <v>0</v>
      </c>
      <c r="P12" s="306">
        <f>'[2]8м-2018'!P12*100000/'[2]8м-2018'!$C12*1.502</f>
        <v>0</v>
      </c>
      <c r="Q12" s="306">
        <f>'[2]8м-2018'!Q12*100000/'[2]8м-2018'!$C12*1.502</f>
        <v>0</v>
      </c>
      <c r="R12" s="306">
        <f>'[2]8м-2018'!R12*100000/'[2]8м-2018'!$C12*1.502</f>
        <v>20.505119453924916</v>
      </c>
      <c r="S12" s="306">
        <f>'[2]8м-2018'!S12*100000/'[2]8м-2018'!$C12*1.502</f>
        <v>307.57679180887374</v>
      </c>
    </row>
    <row r="13" spans="1:19" ht="15.75">
      <c r="A13" s="4">
        <v>9</v>
      </c>
      <c r="B13" s="5" t="s">
        <v>43</v>
      </c>
      <c r="C13" s="298">
        <v>8521</v>
      </c>
      <c r="D13" s="299">
        <f>'[2]8м-2018'!D13*100000/'[2]8м-2018'!$C13*1.502</f>
        <v>775.5897195164888</v>
      </c>
      <c r="E13" s="306">
        <f>'[2]8м-2018'!E13*100000/'[2]8м-2018'!$C13*1.502</f>
        <v>0</v>
      </c>
      <c r="F13" s="306">
        <f>'[2]8м-2018'!F13*100000/'[2]8м-2018'!$C13*1.502</f>
        <v>88.135195399600988</v>
      </c>
      <c r="G13" s="306">
        <f>'[2]8м-2018'!G13*100000/'[2]8м-2018'!$C13*1.502</f>
        <v>0</v>
      </c>
      <c r="H13" s="306">
        <f>'[2]8м-2018'!H13*100000/'[2]8м-2018'!$C13*1.502</f>
        <v>0</v>
      </c>
      <c r="I13" s="306">
        <f>'[2]8м-2018'!I13*100000/'[2]8м-2018'!$C13*1.502</f>
        <v>0</v>
      </c>
      <c r="J13" s="306">
        <f>'[2]8м-2018'!J13*100000/'[2]8м-2018'!$C13*1.502</f>
        <v>0</v>
      </c>
      <c r="K13" s="306">
        <f>'[2]8м-2018'!K13*100000/'[2]8м-2018'!$C13*1.502</f>
        <v>211.52446895904237</v>
      </c>
      <c r="L13" s="306">
        <f>'[2]8м-2018'!L13*100000/'[2]8м-2018'!$C13*1.502</f>
        <v>17.627039079920195</v>
      </c>
      <c r="M13" s="306">
        <f>'[2]8м-2018'!M13*100000/'[2]8м-2018'!$C13*1.502</f>
        <v>35.25407815984039</v>
      </c>
      <c r="N13" s="306">
        <f>'[2]8м-2018'!N13*100000/'[2]8м-2018'!$C13*1.502</f>
        <v>0</v>
      </c>
      <c r="O13" s="306">
        <f>'[2]8м-2018'!O13*100000/'[2]8м-2018'!$C13*1.502</f>
        <v>0</v>
      </c>
      <c r="P13" s="306">
        <f>'[2]8м-2018'!P13*100000/'[2]8м-2018'!$C13*1.502</f>
        <v>17.627039079920195</v>
      </c>
      <c r="Q13" s="306">
        <f>'[2]8м-2018'!Q13*100000/'[2]8м-2018'!$C13*1.502</f>
        <v>0</v>
      </c>
      <c r="R13" s="306">
        <f>'[2]8м-2018'!R13*100000/'[2]8м-2018'!$C13*1.502</f>
        <v>35.25407815984039</v>
      </c>
      <c r="S13" s="306">
        <f>'[2]8м-2018'!S13*100000/'[2]8м-2018'!$C13*1.502</f>
        <v>370.16782067832412</v>
      </c>
    </row>
    <row r="14" spans="1:19" ht="15.75">
      <c r="A14" s="4">
        <v>10</v>
      </c>
      <c r="B14" s="23" t="s">
        <v>44</v>
      </c>
      <c r="C14" s="298">
        <v>5239</v>
      </c>
      <c r="D14" s="299">
        <f>'[2]8м-2018'!D14*100000/'[2]8м-2018'!$C14*1.502</f>
        <v>516.05268180950566</v>
      </c>
      <c r="E14" s="306">
        <f>'[2]8м-2018'!E14*100000/'[2]8м-2018'!$C14*1.502</f>
        <v>57.339186867722852</v>
      </c>
      <c r="F14" s="306">
        <f>'[2]8м-2018'!F14*100000/'[2]8м-2018'!$C14*1.502</f>
        <v>86.008780301584267</v>
      </c>
      <c r="G14" s="306">
        <f>'[2]8м-2018'!G14*100000/'[2]8м-2018'!$C14*1.502</f>
        <v>0</v>
      </c>
      <c r="H14" s="306">
        <f>'[2]8м-2018'!H14*100000/'[2]8м-2018'!$C14*1.502</f>
        <v>0</v>
      </c>
      <c r="I14" s="306">
        <f>'[2]8м-2018'!I14*100000/'[2]8м-2018'!$C14*1.502</f>
        <v>0</v>
      </c>
      <c r="J14" s="306">
        <f>'[2]8м-2018'!J14*100000/'[2]8м-2018'!$C14*1.502</f>
        <v>0</v>
      </c>
      <c r="K14" s="306">
        <f>'[2]8м-2018'!K14*100000/'[2]8м-2018'!$C14*1.502</f>
        <v>86.008780301584267</v>
      </c>
      <c r="L14" s="306">
        <f>'[2]8м-2018'!L14*100000/'[2]8м-2018'!$C14*1.502</f>
        <v>0</v>
      </c>
      <c r="M14" s="306">
        <f>'[2]8м-2018'!M14*100000/'[2]8м-2018'!$C14*1.502</f>
        <v>57.339186867722852</v>
      </c>
      <c r="N14" s="306">
        <f>'[2]8м-2018'!N14*100000/'[2]8м-2018'!$C14*1.502</f>
        <v>0</v>
      </c>
      <c r="O14" s="306">
        <f>'[2]8м-2018'!O14*100000/'[2]8м-2018'!$C14*1.502</f>
        <v>0</v>
      </c>
      <c r="P14" s="306">
        <f>'[2]8м-2018'!P14*100000/'[2]8м-2018'!$C14*1.502</f>
        <v>0</v>
      </c>
      <c r="Q14" s="306">
        <f>'[2]8м-2018'!Q14*100000/'[2]8м-2018'!$C14*1.502</f>
        <v>0</v>
      </c>
      <c r="R14" s="306">
        <f>'[2]8м-2018'!R14*100000/'[2]8м-2018'!$C14*1.502</f>
        <v>57.339186867722852</v>
      </c>
      <c r="S14" s="306">
        <f>'[2]8м-2018'!S14*100000/'[2]8м-2018'!$C14*1.502</f>
        <v>172.01756060316853</v>
      </c>
    </row>
    <row r="15" spans="1:19" ht="31.5" customHeight="1">
      <c r="A15" s="113" t="s">
        <v>106</v>
      </c>
      <c r="B15" s="300" t="s">
        <v>45</v>
      </c>
      <c r="C15" s="301">
        <v>79887</v>
      </c>
      <c r="D15" s="299">
        <f>'[2]8м-2018'!D15*100000/'[2]8м-2018'!$C15*1.502</f>
        <v>597.88951894551053</v>
      </c>
      <c r="E15" s="299">
        <f>'[2]8м-2018'!E15*100000/'[2]8м-2018'!$C15*1.502</f>
        <v>26.322180079362095</v>
      </c>
      <c r="F15" s="299">
        <f>'[2]8м-2018'!F15*100000/'[2]8м-2018'!$C15*1.502</f>
        <v>75.20622879817742</v>
      </c>
      <c r="G15" s="299">
        <f>'[2]8м-2018'!G15*100000/'[2]8м-2018'!$C15*1.502</f>
        <v>0</v>
      </c>
      <c r="H15" s="299">
        <f>'[2]8м-2018'!H15*100000/'[2]8м-2018'!$C15*1.502</f>
        <v>0</v>
      </c>
      <c r="I15" s="299">
        <f>'[2]8м-2018'!I15*100000/'[2]8м-2018'!$C15*1.502</f>
        <v>0</v>
      </c>
      <c r="J15" s="299">
        <f>'[2]8м-2018'!J15*100000/'[2]8м-2018'!$C15*1.502</f>
        <v>18.801557199544355</v>
      </c>
      <c r="K15" s="299">
        <f>'[2]8м-2018'!K15*100000/'[2]8м-2018'!$C15*1.502</f>
        <v>157.93308047617259</v>
      </c>
      <c r="L15" s="299">
        <f>'[2]8м-2018'!L15*100000/'[2]8м-2018'!$C15*1.502</f>
        <v>20.681712919498793</v>
      </c>
      <c r="M15" s="299">
        <f>'[2]8м-2018'!M15*100000/'[2]8м-2018'!$C15*1.502</f>
        <v>20.681712919498793</v>
      </c>
      <c r="N15" s="299">
        <f>'[2]8м-2018'!N15*100000/'[2]8м-2018'!$C15*1.502</f>
        <v>0</v>
      </c>
      <c r="O15" s="299">
        <f>'[2]8м-2018'!O15*100000/'[2]8м-2018'!$C15*1.502</f>
        <v>0</v>
      </c>
      <c r="P15" s="299">
        <f>'[2]8м-2018'!P15*100000/'[2]8м-2018'!$C15*1.502</f>
        <v>9.4007785997721776</v>
      </c>
      <c r="Q15" s="299">
        <f>'[2]8м-2018'!Q15*100000/'[2]8м-2018'!$C15*1.502</f>
        <v>0</v>
      </c>
      <c r="R15" s="299">
        <f>'[2]8м-2018'!R15*100000/'[2]8м-2018'!$C15*1.502</f>
        <v>33.842802959179842</v>
      </c>
      <c r="S15" s="299">
        <f>'[2]8м-2018'!S15*100000/'[2]8м-2018'!$C15*1.502</f>
        <v>231.25915355439557</v>
      </c>
    </row>
    <row r="16" spans="1:19" ht="31.5" customHeight="1">
      <c r="A16" s="4">
        <v>11</v>
      </c>
      <c r="B16" s="5" t="s">
        <v>107</v>
      </c>
      <c r="C16" s="302">
        <v>36996</v>
      </c>
      <c r="D16" s="299">
        <f>'[2]8м-2018'!D16*100000/'[2]8м-2018'!$C16*1.502</f>
        <v>401.92993837171588</v>
      </c>
      <c r="E16" s="306">
        <f>'[2]8м-2018'!E16*100000/'[2]8м-2018'!$C16*1.502</f>
        <v>16.239593469564277</v>
      </c>
      <c r="F16" s="306">
        <f>'[2]8м-2018'!F16*100000/'[2]8м-2018'!$C16*1.502</f>
        <v>56.838577143474971</v>
      </c>
      <c r="G16" s="306">
        <f>'[2]8м-2018'!G16*100000/'[2]8м-2018'!$C16*1.502</f>
        <v>0</v>
      </c>
      <c r="H16" s="306">
        <f>'[2]8м-2018'!H16*100000/'[2]8м-2018'!$C16*1.502</f>
        <v>0</v>
      </c>
      <c r="I16" s="306">
        <f>'[2]8м-2018'!I16*100000/'[2]8м-2018'!$C16*1.502</f>
        <v>0</v>
      </c>
      <c r="J16" s="306">
        <f>'[2]8м-2018'!J16*100000/'[2]8м-2018'!$C16*1.502</f>
        <v>8.1197967347821383</v>
      </c>
      <c r="K16" s="306">
        <f>'[2]8м-2018'!K16*100000/'[2]8м-2018'!$C16*1.502</f>
        <v>97.437560817385659</v>
      </c>
      <c r="L16" s="306">
        <f>'[2]8м-2018'!L16*100000/'[2]8м-2018'!$C16*1.502</f>
        <v>20.299491836955347</v>
      </c>
      <c r="M16" s="306">
        <f>'[2]8м-2018'!M16*100000/'[2]8м-2018'!$C16*1.502</f>
        <v>40.598983673910695</v>
      </c>
      <c r="N16" s="306">
        <f>'[2]8м-2018'!N16*100000/'[2]8м-2018'!$C16*1.502</f>
        <v>0</v>
      </c>
      <c r="O16" s="306">
        <f>'[2]8м-2018'!O16*100000/'[2]8м-2018'!$C16*1.502</f>
        <v>0</v>
      </c>
      <c r="P16" s="306">
        <f>'[2]8м-2018'!P16*100000/'[2]8м-2018'!$C16*1.502</f>
        <v>4.0598983673910691</v>
      </c>
      <c r="Q16" s="306">
        <f>'[2]8м-2018'!Q16*100000/'[2]8м-2018'!$C16*1.502</f>
        <v>0</v>
      </c>
      <c r="R16" s="306">
        <f>'[2]8м-2018'!R16*100000/'[2]8м-2018'!$C16*1.502</f>
        <v>36.539085306519624</v>
      </c>
      <c r="S16" s="306">
        <f>'[2]8м-2018'!S16*100000/'[2]8м-2018'!$C16*1.502</f>
        <v>121.79695102173208</v>
      </c>
    </row>
    <row r="17" spans="1:19" ht="40.5" customHeight="1">
      <c r="A17" s="426" t="s">
        <v>186</v>
      </c>
      <c r="B17" s="426"/>
      <c r="C17" s="303">
        <v>116883</v>
      </c>
      <c r="D17" s="299">
        <f>'[2]8м-2018'!D17*100000/'[2]8м-2018'!$C17*1.502</f>
        <v>535.8640691974025</v>
      </c>
      <c r="E17" s="299">
        <f>'[2]8м-2018'!E17*100000/'[2]8м-2018'!$C17*1.502</f>
        <v>23.130823130823131</v>
      </c>
      <c r="F17" s="299">
        <f>'[2]8м-2018'!F17*100000/'[2]8м-2018'!$C17*1.502</f>
        <v>69.392469392469394</v>
      </c>
      <c r="G17" s="299">
        <f>'[2]8м-2018'!G17*100000/'[2]8м-2018'!$C17*1.502</f>
        <v>0</v>
      </c>
      <c r="H17" s="299">
        <f>'[2]8м-2018'!H17*100000/'[2]8м-2018'!$C17*1.502</f>
        <v>0</v>
      </c>
      <c r="I17" s="299">
        <f>'[2]8м-2018'!I17*100000/'[2]8м-2018'!$C17*1.502</f>
        <v>0</v>
      </c>
      <c r="J17" s="299">
        <f>'[2]8м-2018'!J17*100000/'[2]8м-2018'!$C17*1.502</f>
        <v>15.420548753882088</v>
      </c>
      <c r="K17" s="299">
        <f>'[2]8м-2018'!K17*100000/'[2]8м-2018'!$C17*1.502</f>
        <v>138.78493878493879</v>
      </c>
      <c r="L17" s="299">
        <f>'[2]8м-2018'!L17*100000/'[2]8м-2018'!$C17*1.502</f>
        <v>20.560731671842785</v>
      </c>
      <c r="M17" s="299">
        <f>'[2]8м-2018'!M17*100000/'[2]8м-2018'!$C17*1.502</f>
        <v>26.985960319293653</v>
      </c>
      <c r="N17" s="299">
        <f>'[2]8м-2018'!N17*100000/'[2]8м-2018'!$C17*1.502</f>
        <v>0</v>
      </c>
      <c r="O17" s="299">
        <f>'[2]8м-2018'!O17*100000/'[2]8м-2018'!$C17*1.502</f>
        <v>0</v>
      </c>
      <c r="P17" s="299">
        <f>'[2]8м-2018'!P17*100000/'[2]8м-2018'!$C17*1.502</f>
        <v>7.7102743769410438</v>
      </c>
      <c r="Q17" s="299">
        <f>'[2]8м-2018'!Q17*100000/'[2]8м-2018'!$C17*1.502</f>
        <v>0</v>
      </c>
      <c r="R17" s="299">
        <f>'[2]8м-2018'!R17*100000/'[2]8м-2018'!$C17*1.502</f>
        <v>34.696234696234697</v>
      </c>
      <c r="S17" s="299">
        <f>'[2]8м-2018'!S17*100000/'[2]8м-2018'!$C17*1.502</f>
        <v>196.61199661199663</v>
      </c>
    </row>
    <row r="18" spans="1:19" ht="27.75" customHeight="1">
      <c r="A18" s="414" t="s">
        <v>189</v>
      </c>
      <c r="B18" s="414"/>
      <c r="C18" s="415"/>
      <c r="D18" s="308">
        <v>480.71364123865783</v>
      </c>
      <c r="E18" s="308">
        <v>20.45589962717693</v>
      </c>
      <c r="F18" s="308">
        <v>56.253723974736559</v>
      </c>
      <c r="G18" s="308">
        <v>0</v>
      </c>
      <c r="H18" s="308">
        <v>3.8354811800956741</v>
      </c>
      <c r="I18" s="308">
        <v>0</v>
      </c>
      <c r="J18" s="308">
        <v>7.6709623601913481</v>
      </c>
      <c r="K18" s="308">
        <v>132.96334757665005</v>
      </c>
      <c r="L18" s="308">
        <v>21.73439335387549</v>
      </c>
      <c r="M18" s="308">
        <v>21.73439335387549</v>
      </c>
      <c r="N18" s="308">
        <v>0</v>
      </c>
      <c r="O18" s="308">
        <v>3.8354811800956741</v>
      </c>
      <c r="P18" s="308">
        <v>6.3924686334927898</v>
      </c>
      <c r="Q18" s="308">
        <v>1.2784937266985581</v>
      </c>
      <c r="R18" s="308">
        <v>26.848368260669719</v>
      </c>
      <c r="S18" s="308">
        <v>176.43213428440103</v>
      </c>
    </row>
    <row r="19" spans="1:19" ht="34.5" customHeight="1">
      <c r="A19" s="416" t="s">
        <v>187</v>
      </c>
      <c r="B19" s="416"/>
      <c r="C19" s="416"/>
      <c r="D19" s="304">
        <f>D17/D18-100%</f>
        <v>0.11472615550629728</v>
      </c>
      <c r="E19" s="304">
        <f t="shared" ref="E19:M19" si="0">E17/E18-100%</f>
        <v>0.1307653807653808</v>
      </c>
      <c r="F19" s="304">
        <f t="shared" si="0"/>
        <v>0.2335622335622336</v>
      </c>
      <c r="G19" s="304"/>
      <c r="H19" s="304"/>
      <c r="I19" s="304"/>
      <c r="J19" s="304">
        <f t="shared" si="0"/>
        <v>1.0102495658051214</v>
      </c>
      <c r="K19" s="304">
        <f t="shared" si="0"/>
        <v>4.3783428398812996E-2</v>
      </c>
      <c r="L19" s="304">
        <f t="shared" si="0"/>
        <v>-5.40002043270017E-2</v>
      </c>
      <c r="M19" s="304">
        <f t="shared" si="0"/>
        <v>0.24162473182081023</v>
      </c>
      <c r="N19" s="304"/>
      <c r="O19" s="304"/>
      <c r="P19" s="304">
        <f t="shared" ref="P19" si="1">P17/P18-100%</f>
        <v>0.20614973948307291</v>
      </c>
      <c r="Q19" s="304"/>
      <c r="R19" s="304">
        <f t="shared" ref="R19:S19" si="2">R17/R18-100%</f>
        <v>0.29230329230329244</v>
      </c>
      <c r="S19" s="304">
        <f t="shared" si="2"/>
        <v>0.11437747669631726</v>
      </c>
    </row>
    <row r="20" spans="1:19" ht="16.5">
      <c r="A20" s="417" t="s">
        <v>188</v>
      </c>
      <c r="B20" s="418"/>
      <c r="C20" s="419"/>
      <c r="D20" s="305">
        <v>541.3595274169661</v>
      </c>
      <c r="E20" s="305">
        <v>19.151870073713422</v>
      </c>
      <c r="F20" s="305">
        <v>65.116358250625638</v>
      </c>
      <c r="G20" s="305">
        <v>1.2767913382475613</v>
      </c>
      <c r="H20" s="305">
        <v>5.1071653529902452</v>
      </c>
      <c r="I20" s="305">
        <v>0</v>
      </c>
      <c r="J20" s="305">
        <v>7.6607480294853678</v>
      </c>
      <c r="K20" s="305">
        <v>145.554212560222</v>
      </c>
      <c r="L20" s="305">
        <v>22.982244088456103</v>
      </c>
      <c r="M20" s="305">
        <v>31.919783456189034</v>
      </c>
      <c r="N20" s="305">
        <v>0</v>
      </c>
      <c r="O20" s="305">
        <v>1.2767913382475613</v>
      </c>
      <c r="P20" s="305">
        <v>8.9375393677329296</v>
      </c>
      <c r="Q20" s="305">
        <v>0</v>
      </c>
      <c r="R20" s="305">
        <v>14.044704720723175</v>
      </c>
      <c r="S20" s="305">
        <v>217.05452750208542</v>
      </c>
    </row>
    <row r="21" spans="1:19" ht="15.75">
      <c r="A21" s="392" t="s">
        <v>183</v>
      </c>
      <c r="B21" s="392"/>
      <c r="C21" s="392"/>
      <c r="D21" s="283">
        <v>621.04793343887889</v>
      </c>
      <c r="E21" s="283">
        <v>21.502677939838986</v>
      </c>
      <c r="F21" s="283">
        <v>79.686394718226836</v>
      </c>
      <c r="G21" s="283">
        <v>0</v>
      </c>
      <c r="H21" s="283">
        <v>3.7945902246774681</v>
      </c>
      <c r="I21" s="283">
        <v>0</v>
      </c>
      <c r="J21" s="283">
        <v>7.5891804493549362</v>
      </c>
      <c r="K21" s="283">
        <v>137.8701114966147</v>
      </c>
      <c r="L21" s="283">
        <v>35.416175430323037</v>
      </c>
      <c r="M21" s="283">
        <v>44.270219287903792</v>
      </c>
      <c r="N21" s="283">
        <v>0</v>
      </c>
      <c r="O21" s="283">
        <v>1.2648634082258228</v>
      </c>
      <c r="P21" s="283">
        <v>7.5891804493549362</v>
      </c>
      <c r="Q21" s="283">
        <v>0</v>
      </c>
      <c r="R21" s="283">
        <v>16.443224306935697</v>
      </c>
      <c r="S21" s="283">
        <v>264.35645231919699</v>
      </c>
    </row>
  </sheetData>
  <mergeCells count="10">
    <mergeCell ref="A18:C18"/>
    <mergeCell ref="A19:C19"/>
    <mergeCell ref="A20:C20"/>
    <mergeCell ref="A21:C21"/>
    <mergeCell ref="A1:S1"/>
    <mergeCell ref="B2:R2"/>
    <mergeCell ref="A3:A4"/>
    <mergeCell ref="B3:B4"/>
    <mergeCell ref="C3:C4"/>
    <mergeCell ref="A17:B17"/>
  </mergeCells>
  <dataValidations count="1">
    <dataValidation operator="equal" allowBlank="1" showErrorMessage="1" sqref="C16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Zeros="0" topLeftCell="A7" workbookViewId="0">
      <selection activeCell="A22" sqref="A22:B22"/>
    </sheetView>
  </sheetViews>
  <sheetFormatPr defaultRowHeight="12.75"/>
  <cols>
    <col min="1" max="1" width="17.140625" customWidth="1"/>
    <col min="3" max="22" width="7" customWidth="1"/>
  </cols>
  <sheetData>
    <row r="1" spans="1:22" ht="36.75" customHeight="1">
      <c r="A1" s="438" t="s">
        <v>159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154"/>
      <c r="V1" s="154"/>
    </row>
    <row r="2" spans="1:22" ht="49.5" customHeight="1">
      <c r="A2" s="439" t="s">
        <v>129</v>
      </c>
      <c r="B2" s="440" t="s">
        <v>160</v>
      </c>
      <c r="C2" s="437" t="s">
        <v>131</v>
      </c>
      <c r="D2" s="437"/>
      <c r="E2" s="437" t="s">
        <v>161</v>
      </c>
      <c r="F2" s="437"/>
      <c r="G2" s="437" t="s">
        <v>133</v>
      </c>
      <c r="H2" s="437"/>
      <c r="I2" s="442" t="s">
        <v>134</v>
      </c>
      <c r="J2" s="442"/>
      <c r="K2" s="437" t="s">
        <v>135</v>
      </c>
      <c r="L2" s="437"/>
      <c r="M2" s="437" t="s">
        <v>136</v>
      </c>
      <c r="N2" s="437"/>
      <c r="O2" s="443" t="s">
        <v>162</v>
      </c>
      <c r="P2" s="443"/>
      <c r="Q2" s="437" t="s">
        <v>138</v>
      </c>
      <c r="R2" s="437"/>
      <c r="S2" s="437"/>
      <c r="T2" s="437"/>
      <c r="U2" s="437" t="s">
        <v>139</v>
      </c>
      <c r="V2" s="437"/>
    </row>
    <row r="3" spans="1:22">
      <c r="A3" s="439"/>
      <c r="B3" s="441"/>
      <c r="C3" s="435" t="s">
        <v>17</v>
      </c>
      <c r="D3" s="432" t="s">
        <v>140</v>
      </c>
      <c r="E3" s="435" t="s">
        <v>17</v>
      </c>
      <c r="F3" s="432" t="s">
        <v>140</v>
      </c>
      <c r="G3" s="435" t="s">
        <v>17</v>
      </c>
      <c r="H3" s="432" t="s">
        <v>140</v>
      </c>
      <c r="I3" s="435" t="s">
        <v>17</v>
      </c>
      <c r="J3" s="432" t="s">
        <v>140</v>
      </c>
      <c r="K3" s="435" t="s">
        <v>17</v>
      </c>
      <c r="L3" s="432" t="s">
        <v>140</v>
      </c>
      <c r="M3" s="436" t="s">
        <v>17</v>
      </c>
      <c r="N3" s="432" t="s">
        <v>140</v>
      </c>
      <c r="O3" s="435" t="s">
        <v>17</v>
      </c>
      <c r="P3" s="432" t="s">
        <v>140</v>
      </c>
      <c r="Q3" s="431" t="s">
        <v>17</v>
      </c>
      <c r="R3" s="432" t="s">
        <v>140</v>
      </c>
      <c r="S3" s="433" t="s">
        <v>141</v>
      </c>
      <c r="T3" s="433"/>
      <c r="U3" s="431" t="s">
        <v>17</v>
      </c>
      <c r="V3" s="432" t="s">
        <v>140</v>
      </c>
    </row>
    <row r="4" spans="1:22" ht="28.5" customHeight="1">
      <c r="A4" s="439"/>
      <c r="B4" s="441"/>
      <c r="C4" s="435"/>
      <c r="D4" s="432"/>
      <c r="E4" s="435"/>
      <c r="F4" s="432"/>
      <c r="G4" s="435"/>
      <c r="H4" s="432"/>
      <c r="I4" s="435"/>
      <c r="J4" s="432"/>
      <c r="K4" s="435"/>
      <c r="L4" s="432"/>
      <c r="M4" s="436"/>
      <c r="N4" s="432"/>
      <c r="O4" s="435"/>
      <c r="P4" s="432"/>
      <c r="Q4" s="431"/>
      <c r="R4" s="432"/>
      <c r="S4" s="174" t="s">
        <v>17</v>
      </c>
      <c r="T4" s="175" t="s">
        <v>142</v>
      </c>
      <c r="U4" s="431"/>
      <c r="V4" s="432"/>
    </row>
    <row r="5" spans="1:22" ht="15">
      <c r="A5" s="157" t="s">
        <v>143</v>
      </c>
      <c r="B5" s="460">
        <v>33949.5</v>
      </c>
      <c r="C5" s="176">
        <v>20</v>
      </c>
      <c r="D5" s="159">
        <f>C5*100000/$B5*1.502</f>
        <v>88.484366485515253</v>
      </c>
      <c r="E5" s="176">
        <f>'[3]7мес '!E5+[3]авг!E6</f>
        <v>4</v>
      </c>
      <c r="F5" s="159">
        <f>E5*100000/$B5*1.502</f>
        <v>17.69687329710305</v>
      </c>
      <c r="G5" s="176">
        <f>'[3]7мес '!G5+[3]авг!G6</f>
        <v>4</v>
      </c>
      <c r="H5" s="159">
        <f>G5*100000/$B5*1.502</f>
        <v>17.69687329710305</v>
      </c>
      <c r="I5" s="176">
        <f>'[3]7мес '!I5+[3]авг!I6</f>
        <v>1</v>
      </c>
      <c r="J5" s="159">
        <f>I5*100000/$B5*1.502</f>
        <v>4.4242183242757624</v>
      </c>
      <c r="K5" s="176">
        <f>'[3]7мес '!K5+[3]авг!K6</f>
        <v>4</v>
      </c>
      <c r="L5" s="159">
        <f>K5*100000/$B5*1.502</f>
        <v>17.69687329710305</v>
      </c>
      <c r="M5" s="176">
        <f>'[3]7мес '!M5+[3]авг!M6</f>
        <v>1</v>
      </c>
      <c r="N5" s="159">
        <f>M5*100000/$B5*1.502</f>
        <v>4.4242183242757624</v>
      </c>
      <c r="O5" s="176">
        <f>'[3]7мес '!O5+[3]авг!O6</f>
        <v>2</v>
      </c>
      <c r="P5" s="159">
        <f>O5*100000/$B5*1.502</f>
        <v>8.8484366485515249</v>
      </c>
      <c r="Q5" s="176">
        <f>'[3]7мес '!Q5+[3]авг!Q6</f>
        <v>3</v>
      </c>
      <c r="R5" s="159">
        <f>Q5*100000/$B5*1.502</f>
        <v>13.272654972827286</v>
      </c>
      <c r="S5" s="176">
        <f>'[3]7мес '!S5+[3]авг!S6</f>
        <v>2</v>
      </c>
      <c r="T5" s="159">
        <f>S5*100000/$B5*1.502</f>
        <v>8.8484366485515249</v>
      </c>
      <c r="U5" s="177">
        <f t="shared" ref="U5:U14" si="0">C5-E5-I5-K5-M5-O5-Q5</f>
        <v>5</v>
      </c>
      <c r="V5" s="159">
        <f>U5*100000/$B5*1.502</f>
        <v>22.121091621378813</v>
      </c>
    </row>
    <row r="6" spans="1:22" ht="15">
      <c r="A6" s="161" t="s">
        <v>144</v>
      </c>
      <c r="B6" s="460">
        <v>8309.5</v>
      </c>
      <c r="C6" s="176">
        <v>8</v>
      </c>
      <c r="D6" s="159">
        <f t="shared" ref="D6:F16" si="1">C6*100000/$B6*1.502</f>
        <v>144.60557193573621</v>
      </c>
      <c r="E6" s="176">
        <f>'[3]7мес '!E6+[3]авг!E7</f>
        <v>0</v>
      </c>
      <c r="F6" s="159">
        <f t="shared" si="1"/>
        <v>0</v>
      </c>
      <c r="G6" s="176">
        <f>'[3]7мес '!G6+[3]авг!G7</f>
        <v>0</v>
      </c>
      <c r="H6" s="159">
        <f t="shared" ref="H6:H16" si="2">G6*100000/$B6*1.502</f>
        <v>0</v>
      </c>
      <c r="I6" s="176">
        <f>'[3]7мес '!I6+[3]авг!I7</f>
        <v>0</v>
      </c>
      <c r="J6" s="159">
        <f t="shared" ref="J6:J16" si="3">I6*100000/$B6*1.502</f>
        <v>0</v>
      </c>
      <c r="K6" s="176">
        <f>'[3]7мес '!K6+[3]авг!K7</f>
        <v>0</v>
      </c>
      <c r="L6" s="159">
        <f t="shared" ref="L6:L16" si="4">K6*100000/$B6*1.502</f>
        <v>0</v>
      </c>
      <c r="M6" s="176">
        <f>'[3]7мес '!M6+[3]авг!M7</f>
        <v>4</v>
      </c>
      <c r="N6" s="159">
        <f t="shared" ref="N6:N16" si="5">M6*100000/$B6*1.502</f>
        <v>72.302785967868104</v>
      </c>
      <c r="O6" s="176">
        <f>'[3]7мес '!O6+[3]авг!O7</f>
        <v>0</v>
      </c>
      <c r="P6" s="159">
        <f t="shared" ref="P6:P16" si="6">O6*100000/$B6*1.502</f>
        <v>0</v>
      </c>
      <c r="Q6" s="176">
        <f>'[3]7мес '!Q6+[3]авг!Q7</f>
        <v>2</v>
      </c>
      <c r="R6" s="159">
        <f t="shared" ref="R6:R16" si="7">Q6*100000/$B6*1.502</f>
        <v>36.151392983934052</v>
      </c>
      <c r="S6" s="176">
        <f>'[3]7мес '!S6+[3]авг!S7</f>
        <v>1</v>
      </c>
      <c r="T6" s="159">
        <f t="shared" ref="T6:T16" si="8">S6*100000/$B6*1.502</f>
        <v>18.075696491967026</v>
      </c>
      <c r="U6" s="177">
        <f t="shared" si="0"/>
        <v>2</v>
      </c>
      <c r="V6" s="159">
        <f t="shared" ref="V6:V16" si="9">U6*100000/$B6*1.502</f>
        <v>36.151392983934052</v>
      </c>
    </row>
    <row r="7" spans="1:22" ht="15">
      <c r="A7" s="161" t="s">
        <v>145</v>
      </c>
      <c r="B7" s="460">
        <v>12417</v>
      </c>
      <c r="C7" s="176">
        <v>21</v>
      </c>
      <c r="D7" s="159">
        <f t="shared" si="1"/>
        <v>254.02271079971007</v>
      </c>
      <c r="E7" s="176">
        <f>'[3]7мес '!E7+[3]авг!E8</f>
        <v>2</v>
      </c>
      <c r="F7" s="159">
        <f t="shared" si="1"/>
        <v>24.192639123781909</v>
      </c>
      <c r="G7" s="176">
        <f>'[3]7мес '!G7+[3]авг!G8</f>
        <v>0</v>
      </c>
      <c r="H7" s="159">
        <f t="shared" si="2"/>
        <v>0</v>
      </c>
      <c r="I7" s="176">
        <f>'[3]7мес '!I7+[3]авг!I8</f>
        <v>3</v>
      </c>
      <c r="J7" s="159">
        <f t="shared" si="3"/>
        <v>36.288958685672867</v>
      </c>
      <c r="K7" s="176">
        <f>'[3]7мес '!K7+[3]авг!K8</f>
        <v>5</v>
      </c>
      <c r="L7" s="159">
        <f t="shared" si="4"/>
        <v>60.481597809454783</v>
      </c>
      <c r="M7" s="176">
        <f>'[3]7мес '!M7+[3]авг!M8</f>
        <v>5</v>
      </c>
      <c r="N7" s="159">
        <f t="shared" si="5"/>
        <v>60.481597809454783</v>
      </c>
      <c r="O7" s="176">
        <f>'[3]7мес '!O7+[3]авг!O8</f>
        <v>2</v>
      </c>
      <c r="P7" s="159">
        <f t="shared" si="6"/>
        <v>24.192639123781909</v>
      </c>
      <c r="Q7" s="176">
        <f>'[3]7мес '!Q7+[3]авг!Q8</f>
        <v>3</v>
      </c>
      <c r="R7" s="159">
        <f t="shared" si="7"/>
        <v>36.288958685672867</v>
      </c>
      <c r="S7" s="176">
        <f>'[3]7мес '!S7+[3]авг!S8</f>
        <v>0</v>
      </c>
      <c r="T7" s="159">
        <f t="shared" si="8"/>
        <v>0</v>
      </c>
      <c r="U7" s="177">
        <f t="shared" si="0"/>
        <v>1</v>
      </c>
      <c r="V7" s="159">
        <f t="shared" si="9"/>
        <v>12.096319561890954</v>
      </c>
    </row>
    <row r="8" spans="1:22" ht="15">
      <c r="A8" s="161" t="s">
        <v>146</v>
      </c>
      <c r="B8" s="460">
        <v>13755.5</v>
      </c>
      <c r="C8" s="176">
        <v>14</v>
      </c>
      <c r="D8" s="159">
        <f t="shared" si="1"/>
        <v>152.86976118643452</v>
      </c>
      <c r="E8" s="176">
        <f>'[3]7мес '!E8+[3]авг!E9</f>
        <v>3</v>
      </c>
      <c r="F8" s="159">
        <f t="shared" si="1"/>
        <v>32.757805968521687</v>
      </c>
      <c r="G8" s="176">
        <f>'[3]7мес '!G8+[3]авг!G9</f>
        <v>2</v>
      </c>
      <c r="H8" s="159">
        <f t="shared" si="2"/>
        <v>21.838537312347789</v>
      </c>
      <c r="I8" s="176">
        <f>'[3]7мес '!I8+[3]авг!I9</f>
        <v>0</v>
      </c>
      <c r="J8" s="159">
        <f t="shared" si="3"/>
        <v>0</v>
      </c>
      <c r="K8" s="176">
        <f>'[3]7мес '!K8+[3]авг!K9</f>
        <v>0</v>
      </c>
      <c r="L8" s="159">
        <f t="shared" si="4"/>
        <v>0</v>
      </c>
      <c r="M8" s="176">
        <f>'[3]7мес '!M8+[3]авг!M9</f>
        <v>6</v>
      </c>
      <c r="N8" s="159">
        <f t="shared" si="5"/>
        <v>65.515611937043374</v>
      </c>
      <c r="O8" s="176">
        <f>'[3]7мес '!O8+[3]авг!O9</f>
        <v>0</v>
      </c>
      <c r="P8" s="159">
        <f t="shared" si="6"/>
        <v>0</v>
      </c>
      <c r="Q8" s="176">
        <f>'[3]7мес '!Q8+[3]авг!Q9</f>
        <v>2</v>
      </c>
      <c r="R8" s="159">
        <f t="shared" si="7"/>
        <v>21.838537312347789</v>
      </c>
      <c r="S8" s="176">
        <f>'[3]7мес '!S8+[3]авг!S9</f>
        <v>2</v>
      </c>
      <c r="T8" s="159">
        <f t="shared" si="8"/>
        <v>21.838537312347789</v>
      </c>
      <c r="U8" s="177">
        <f t="shared" si="0"/>
        <v>3</v>
      </c>
      <c r="V8" s="159">
        <f t="shared" si="9"/>
        <v>32.757805968521687</v>
      </c>
    </row>
    <row r="9" spans="1:22" ht="15">
      <c r="A9" s="161" t="s">
        <v>147</v>
      </c>
      <c r="B9" s="460">
        <v>14343.5</v>
      </c>
      <c r="C9" s="176">
        <v>12</v>
      </c>
      <c r="D9" s="159">
        <f t="shared" si="1"/>
        <v>125.65970648725904</v>
      </c>
      <c r="E9" s="176">
        <f>'[3]7мес '!E9+[3]авг!E10</f>
        <v>0</v>
      </c>
      <c r="F9" s="159">
        <f t="shared" si="1"/>
        <v>0</v>
      </c>
      <c r="G9" s="176">
        <f>'[3]7мес '!G9+[3]авг!G10</f>
        <v>0</v>
      </c>
      <c r="H9" s="159">
        <f t="shared" si="2"/>
        <v>0</v>
      </c>
      <c r="I9" s="176">
        <f>'[3]7мес '!I9+[3]авг!I10</f>
        <v>1</v>
      </c>
      <c r="J9" s="159">
        <f t="shared" si="3"/>
        <v>10.471642207271588</v>
      </c>
      <c r="K9" s="176">
        <f>'[3]7мес '!K9+[3]авг!K10</f>
        <v>2</v>
      </c>
      <c r="L9" s="159">
        <f t="shared" si="4"/>
        <v>20.943284414543175</v>
      </c>
      <c r="M9" s="176">
        <f>'[3]7мес '!M9+[3]авг!M10</f>
        <v>4</v>
      </c>
      <c r="N9" s="159">
        <f t="shared" si="5"/>
        <v>41.88656882908635</v>
      </c>
      <c r="O9" s="176">
        <f>'[3]7мес '!O9+[3]авг!O10</f>
        <v>0</v>
      </c>
      <c r="P9" s="159">
        <f t="shared" si="6"/>
        <v>0</v>
      </c>
      <c r="Q9" s="176">
        <f>'[3]7мес '!Q9+[3]авг!Q10</f>
        <v>1</v>
      </c>
      <c r="R9" s="159">
        <f t="shared" si="7"/>
        <v>10.471642207271588</v>
      </c>
      <c r="S9" s="176">
        <f>'[3]7мес '!S9+[3]авг!S10</f>
        <v>1</v>
      </c>
      <c r="T9" s="159">
        <f t="shared" si="8"/>
        <v>10.471642207271588</v>
      </c>
      <c r="U9" s="177">
        <f t="shared" si="0"/>
        <v>4</v>
      </c>
      <c r="V9" s="159">
        <f t="shared" si="9"/>
        <v>41.88656882908635</v>
      </c>
    </row>
    <row r="10" spans="1:22" ht="15">
      <c r="A10" s="161" t="s">
        <v>148</v>
      </c>
      <c r="B10" s="460">
        <v>11622</v>
      </c>
      <c r="C10" s="176">
        <v>13</v>
      </c>
      <c r="D10" s="159">
        <f t="shared" si="1"/>
        <v>168.0089485458613</v>
      </c>
      <c r="E10" s="176">
        <f>'[3]7мес '!E10+[3]авг!E11</f>
        <v>3</v>
      </c>
      <c r="F10" s="159">
        <f t="shared" si="1"/>
        <v>38.771295818275689</v>
      </c>
      <c r="G10" s="176">
        <f>'[3]7мес '!G10+[3]авг!G11</f>
        <v>2</v>
      </c>
      <c r="H10" s="159">
        <f t="shared" si="2"/>
        <v>25.847530545517124</v>
      </c>
      <c r="I10" s="176">
        <f>'[3]7мес '!I10+[3]авг!I11</f>
        <v>0</v>
      </c>
      <c r="J10" s="159">
        <f t="shared" si="3"/>
        <v>0</v>
      </c>
      <c r="K10" s="176">
        <f>'[3]7мес '!K10+[3]авг!K11</f>
        <v>1</v>
      </c>
      <c r="L10" s="159">
        <f t="shared" si="4"/>
        <v>12.923765272758562</v>
      </c>
      <c r="M10" s="176">
        <f>'[3]7мес '!M10+[3]авг!M11</f>
        <v>5</v>
      </c>
      <c r="N10" s="159">
        <f t="shared" si="5"/>
        <v>64.618826363792806</v>
      </c>
      <c r="O10" s="176">
        <f>'[3]7мес '!O10+[3]авг!O11</f>
        <v>0</v>
      </c>
      <c r="P10" s="159">
        <f t="shared" si="6"/>
        <v>0</v>
      </c>
      <c r="Q10" s="176">
        <f>'[3]7мес '!Q10+[3]авг!Q11</f>
        <v>0</v>
      </c>
      <c r="R10" s="159">
        <f t="shared" si="7"/>
        <v>0</v>
      </c>
      <c r="S10" s="176">
        <f>'[3]7мес '!S10+[3]авг!S11</f>
        <v>0</v>
      </c>
      <c r="T10" s="159">
        <f t="shared" si="8"/>
        <v>0</v>
      </c>
      <c r="U10" s="177">
        <f t="shared" si="0"/>
        <v>4</v>
      </c>
      <c r="V10" s="159">
        <f t="shared" si="9"/>
        <v>51.695061091034248</v>
      </c>
    </row>
    <row r="11" spans="1:22" ht="15">
      <c r="A11" s="161" t="s">
        <v>149</v>
      </c>
      <c r="B11" s="460">
        <v>19334.5</v>
      </c>
      <c r="C11" s="176">
        <v>15</v>
      </c>
      <c r="D11" s="159">
        <f t="shared" si="1"/>
        <v>116.52745092968527</v>
      </c>
      <c r="E11" s="176">
        <f>'[3]7мес '!E11+[3]авг!E12</f>
        <v>3</v>
      </c>
      <c r="F11" s="159">
        <f t="shared" si="1"/>
        <v>23.305490185937057</v>
      </c>
      <c r="G11" s="176">
        <f>'[3]7мес '!G11+[3]авг!G12</f>
        <v>1</v>
      </c>
      <c r="H11" s="159">
        <f t="shared" si="2"/>
        <v>7.768496728645685</v>
      </c>
      <c r="I11" s="176">
        <f>'[3]7мес '!I11+[3]авг!I12</f>
        <v>0</v>
      </c>
      <c r="J11" s="159">
        <f t="shared" si="3"/>
        <v>0</v>
      </c>
      <c r="K11" s="176">
        <f>'[3]7мес '!K11+[3]авг!K12</f>
        <v>1</v>
      </c>
      <c r="L11" s="159">
        <f t="shared" si="4"/>
        <v>7.768496728645685</v>
      </c>
      <c r="M11" s="176">
        <f>'[3]7мес '!M11+[3]авг!M12</f>
        <v>8</v>
      </c>
      <c r="N11" s="159">
        <f t="shared" si="5"/>
        <v>62.14797382916548</v>
      </c>
      <c r="O11" s="176">
        <f>'[3]7мес '!O11+[3]авг!O12</f>
        <v>1</v>
      </c>
      <c r="P11" s="159">
        <f t="shared" si="6"/>
        <v>7.768496728645685</v>
      </c>
      <c r="Q11" s="176">
        <f>'[3]7мес '!Q11+[3]авг!Q12</f>
        <v>0</v>
      </c>
      <c r="R11" s="159">
        <f t="shared" si="7"/>
        <v>0</v>
      </c>
      <c r="S11" s="176">
        <f>'[3]7мес '!S11+[3]авг!S12</f>
        <v>0</v>
      </c>
      <c r="T11" s="159">
        <f t="shared" si="8"/>
        <v>0</v>
      </c>
      <c r="U11" s="177">
        <f t="shared" si="0"/>
        <v>2</v>
      </c>
      <c r="V11" s="159">
        <f t="shared" si="9"/>
        <v>15.53699345729137</v>
      </c>
    </row>
    <row r="12" spans="1:22" ht="15">
      <c r="A12" s="161" t="s">
        <v>150</v>
      </c>
      <c r="B12" s="460">
        <v>14680</v>
      </c>
      <c r="C12" s="176">
        <v>18</v>
      </c>
      <c r="D12" s="159">
        <f t="shared" si="1"/>
        <v>184.16893732970027</v>
      </c>
      <c r="E12" s="176">
        <f>'[3]7мес '!E12+[3]авг!E13</f>
        <v>4</v>
      </c>
      <c r="F12" s="159">
        <f t="shared" si="1"/>
        <v>40.926430517711168</v>
      </c>
      <c r="G12" s="176">
        <f>'[3]7мес '!G12+[3]авг!G13</f>
        <v>2</v>
      </c>
      <c r="H12" s="159">
        <f t="shared" si="2"/>
        <v>20.463215258855584</v>
      </c>
      <c r="I12" s="176">
        <f>'[3]7мес '!I12+[3]авг!I13</f>
        <v>1</v>
      </c>
      <c r="J12" s="159">
        <f t="shared" si="3"/>
        <v>10.231607629427792</v>
      </c>
      <c r="K12" s="176">
        <f>'[3]7мес '!K12+[3]авг!K13</f>
        <v>0</v>
      </c>
      <c r="L12" s="159">
        <f t="shared" si="4"/>
        <v>0</v>
      </c>
      <c r="M12" s="176">
        <f>'[3]7мес '!M12+[3]авг!M13</f>
        <v>9</v>
      </c>
      <c r="N12" s="159">
        <f t="shared" si="5"/>
        <v>92.084468664850135</v>
      </c>
      <c r="O12" s="176">
        <f>'[3]7мес '!O12+[3]авг!O13</f>
        <v>1</v>
      </c>
      <c r="P12" s="159">
        <f t="shared" si="6"/>
        <v>10.231607629427792</v>
      </c>
      <c r="Q12" s="176">
        <f>'[3]7мес '!Q12+[3]авг!Q13</f>
        <v>1</v>
      </c>
      <c r="R12" s="159">
        <f t="shared" si="7"/>
        <v>10.231607629427792</v>
      </c>
      <c r="S12" s="176">
        <f>'[3]7мес '!S12+[3]авг!S13</f>
        <v>1</v>
      </c>
      <c r="T12" s="159">
        <f t="shared" si="8"/>
        <v>10.231607629427792</v>
      </c>
      <c r="U12" s="177">
        <f t="shared" si="0"/>
        <v>2</v>
      </c>
      <c r="V12" s="159">
        <f t="shared" si="9"/>
        <v>20.463215258855584</v>
      </c>
    </row>
    <row r="13" spans="1:22" ht="15">
      <c r="A13" s="161" t="s">
        <v>151</v>
      </c>
      <c r="B13" s="460">
        <v>16357</v>
      </c>
      <c r="C13" s="176">
        <v>26</v>
      </c>
      <c r="D13" s="159">
        <f t="shared" si="1"/>
        <v>238.7479366632023</v>
      </c>
      <c r="E13" s="176">
        <f>'[3]7мес '!E13+[3]авг!E14</f>
        <v>3</v>
      </c>
      <c r="F13" s="159">
        <f t="shared" si="1"/>
        <v>27.547838845754111</v>
      </c>
      <c r="G13" s="176">
        <f>'[3]7мес '!G13+[3]авг!G14</f>
        <v>1</v>
      </c>
      <c r="H13" s="159">
        <f t="shared" si="2"/>
        <v>9.182612948584703</v>
      </c>
      <c r="I13" s="176">
        <f>'[3]7мес '!I13+[3]авг!I14</f>
        <v>2</v>
      </c>
      <c r="J13" s="159">
        <f t="shared" si="3"/>
        <v>18.365225897169406</v>
      </c>
      <c r="K13" s="176">
        <f>'[3]7мес '!K13+[3]авг!K14</f>
        <v>6</v>
      </c>
      <c r="L13" s="159">
        <f t="shared" si="4"/>
        <v>55.095677691508222</v>
      </c>
      <c r="M13" s="176">
        <f>'[3]7мес '!M13+[3]авг!M14</f>
        <v>8</v>
      </c>
      <c r="N13" s="159">
        <f t="shared" si="5"/>
        <v>73.460903588677624</v>
      </c>
      <c r="O13" s="176">
        <f>'[3]7мес '!O13+[3]авг!O14</f>
        <v>0</v>
      </c>
      <c r="P13" s="159">
        <f t="shared" si="6"/>
        <v>0</v>
      </c>
      <c r="Q13" s="176">
        <f>'[3]7мес '!Q13+[3]авг!Q14</f>
        <v>1</v>
      </c>
      <c r="R13" s="159">
        <f t="shared" si="7"/>
        <v>9.182612948584703</v>
      </c>
      <c r="S13" s="176">
        <f>'[3]7мес '!S13+[3]авг!S14</f>
        <v>0</v>
      </c>
      <c r="T13" s="159">
        <f t="shared" si="8"/>
        <v>0</v>
      </c>
      <c r="U13" s="177">
        <f t="shared" si="0"/>
        <v>6</v>
      </c>
      <c r="V13" s="159">
        <f t="shared" si="9"/>
        <v>55.095677691508222</v>
      </c>
    </row>
    <row r="14" spans="1:22" ht="15">
      <c r="A14" s="161" t="s">
        <v>152</v>
      </c>
      <c r="B14" s="460">
        <v>10417.5</v>
      </c>
      <c r="C14" s="176">
        <v>10</v>
      </c>
      <c r="D14" s="159">
        <f t="shared" si="1"/>
        <v>144.18046556275496</v>
      </c>
      <c r="E14" s="176">
        <f>'[3]7мес '!E14+[3]авг!E15</f>
        <v>1</v>
      </c>
      <c r="F14" s="159">
        <f t="shared" si="1"/>
        <v>14.418046556275499</v>
      </c>
      <c r="G14" s="176">
        <f>'[3]7мес '!G14+[3]авг!G15</f>
        <v>1</v>
      </c>
      <c r="H14" s="159">
        <f t="shared" si="2"/>
        <v>14.418046556275499</v>
      </c>
      <c r="I14" s="176">
        <f>'[3]7мес '!I14+[3]авг!I15</f>
        <v>1</v>
      </c>
      <c r="J14" s="159">
        <f t="shared" si="3"/>
        <v>14.418046556275499</v>
      </c>
      <c r="K14" s="176">
        <f>'[3]7мес '!K14+[3]авг!K15</f>
        <v>0</v>
      </c>
      <c r="L14" s="159">
        <f t="shared" si="4"/>
        <v>0</v>
      </c>
      <c r="M14" s="176">
        <f>'[3]7мес '!M14+[3]авг!M15</f>
        <v>3</v>
      </c>
      <c r="N14" s="159">
        <f t="shared" si="5"/>
        <v>43.254139668826497</v>
      </c>
      <c r="O14" s="176">
        <f>'[3]7мес '!O14+[3]авг!O15</f>
        <v>0</v>
      </c>
      <c r="P14" s="159">
        <f t="shared" si="6"/>
        <v>0</v>
      </c>
      <c r="Q14" s="176">
        <f>'[3]7мес '!Q14+[3]авг!Q15</f>
        <v>2</v>
      </c>
      <c r="R14" s="159">
        <f t="shared" si="7"/>
        <v>28.836093112550998</v>
      </c>
      <c r="S14" s="176">
        <f>'[3]7мес '!S14+[3]авг!S15</f>
        <v>2</v>
      </c>
      <c r="T14" s="159">
        <f t="shared" si="8"/>
        <v>28.836093112550998</v>
      </c>
      <c r="U14" s="177">
        <f t="shared" si="0"/>
        <v>3</v>
      </c>
      <c r="V14" s="159">
        <f t="shared" si="9"/>
        <v>43.254139668826497</v>
      </c>
    </row>
    <row r="15" spans="1:22" ht="33" customHeight="1">
      <c r="A15" s="162" t="s">
        <v>153</v>
      </c>
      <c r="B15" s="461">
        <v>155186</v>
      </c>
      <c r="C15" s="164">
        <v>157</v>
      </c>
      <c r="D15" s="159">
        <f t="shared" si="1"/>
        <v>151.9557176549431</v>
      </c>
      <c r="E15" s="164">
        <f>SUM(E5:E14)</f>
        <v>23</v>
      </c>
      <c r="F15" s="159">
        <f t="shared" si="1"/>
        <v>22.261028701042619</v>
      </c>
      <c r="G15" s="164">
        <f>SUM(G5:G14)</f>
        <v>13</v>
      </c>
      <c r="H15" s="159">
        <f t="shared" si="2"/>
        <v>12.582320570154524</v>
      </c>
      <c r="I15" s="164">
        <f>SUM(I5:I14)</f>
        <v>9</v>
      </c>
      <c r="J15" s="159">
        <f t="shared" si="3"/>
        <v>8.7108373177992853</v>
      </c>
      <c r="K15" s="164">
        <f>SUM(K5:K14)</f>
        <v>19</v>
      </c>
      <c r="L15" s="159">
        <f t="shared" si="4"/>
        <v>18.389545448687382</v>
      </c>
      <c r="M15" s="164">
        <f>SUM(M5:M14)</f>
        <v>53</v>
      </c>
      <c r="N15" s="159">
        <f t="shared" si="5"/>
        <v>51.297153093706903</v>
      </c>
      <c r="O15" s="164">
        <f>SUM(O5:O14)</f>
        <v>6</v>
      </c>
      <c r="P15" s="159">
        <f t="shared" si="6"/>
        <v>5.8072248785328577</v>
      </c>
      <c r="Q15" s="164">
        <f>SUM(Q5:Q14)</f>
        <v>15</v>
      </c>
      <c r="R15" s="159">
        <f t="shared" si="7"/>
        <v>14.518062196332142</v>
      </c>
      <c r="S15" s="164">
        <f>SUM(S5:S14)</f>
        <v>9</v>
      </c>
      <c r="T15" s="159">
        <f t="shared" si="8"/>
        <v>8.7108373177992853</v>
      </c>
      <c r="U15" s="164">
        <f>SUM(U5:U14)</f>
        <v>32</v>
      </c>
      <c r="V15" s="159">
        <f t="shared" si="9"/>
        <v>30.971866018841904</v>
      </c>
    </row>
    <row r="16" spans="1:22" ht="25.5" customHeight="1">
      <c r="A16" s="166" t="s">
        <v>154</v>
      </c>
      <c r="B16" s="460">
        <v>63241.5</v>
      </c>
      <c r="C16" s="176">
        <v>41</v>
      </c>
      <c r="D16" s="159">
        <f t="shared" si="1"/>
        <v>97.375931943423211</v>
      </c>
      <c r="E16" s="176">
        <f>'[3]7мес '!E16+[3]авг!E17</f>
        <v>4</v>
      </c>
      <c r="F16" s="159">
        <f t="shared" si="1"/>
        <v>9.5000909213095834</v>
      </c>
      <c r="G16" s="176">
        <f>'[3]7мес '!G16+[3]авг!G17</f>
        <v>3</v>
      </c>
      <c r="H16" s="159">
        <f t="shared" si="2"/>
        <v>7.1250681909821871</v>
      </c>
      <c r="I16" s="176">
        <f>'[3]7мес '!I16+[3]авг!I17</f>
        <v>3</v>
      </c>
      <c r="J16" s="159">
        <f t="shared" si="3"/>
        <v>7.1250681909821871</v>
      </c>
      <c r="K16" s="176">
        <f>'[3]7мес '!K16+[3]авг!K17</f>
        <v>2</v>
      </c>
      <c r="L16" s="159">
        <f t="shared" si="4"/>
        <v>4.7500454606547917</v>
      </c>
      <c r="M16" s="176">
        <f>'[3]7мес '!M16+[3]авг!M17</f>
        <v>14</v>
      </c>
      <c r="N16" s="159">
        <f t="shared" si="5"/>
        <v>33.250318224583545</v>
      </c>
      <c r="O16" s="176">
        <f>'[3]7мес '!O16+[3]авг!O17</f>
        <v>1</v>
      </c>
      <c r="P16" s="159">
        <f t="shared" si="6"/>
        <v>2.3750227303273959</v>
      </c>
      <c r="Q16" s="176">
        <f>'[3]7мес '!Q16+[3]авг!Q17</f>
        <v>6</v>
      </c>
      <c r="R16" s="159">
        <f t="shared" si="7"/>
        <v>14.250136381964374</v>
      </c>
      <c r="S16" s="176">
        <f>'[3]7мес '!S16+[3]авг!S17</f>
        <v>4</v>
      </c>
      <c r="T16" s="159">
        <f t="shared" si="8"/>
        <v>9.5000909213095834</v>
      </c>
      <c r="U16" s="177">
        <f>C16-E16-I16-K16-M16-O16-Q16</f>
        <v>11</v>
      </c>
      <c r="V16" s="159">
        <f t="shared" si="9"/>
        <v>26.125250033601354</v>
      </c>
    </row>
    <row r="17" spans="1:22" ht="24">
      <c r="A17" s="178" t="s">
        <v>163</v>
      </c>
      <c r="B17" s="462">
        <v>218427.5</v>
      </c>
      <c r="C17" s="179">
        <v>198</v>
      </c>
      <c r="D17" s="159">
        <f>C17*100000/$B17*1.502</f>
        <v>136.15318583969508</v>
      </c>
      <c r="E17" s="180">
        <f>E15+E16</f>
        <v>27</v>
      </c>
      <c r="F17" s="159">
        <f>E17*100000/$B17*1.502</f>
        <v>18.566343523594785</v>
      </c>
      <c r="G17" s="180">
        <f>G15+G16</f>
        <v>16</v>
      </c>
      <c r="H17" s="159">
        <f>G17*100000/$B17*1.502</f>
        <v>11.002277643611725</v>
      </c>
      <c r="I17" s="180">
        <f>I15+I16</f>
        <v>12</v>
      </c>
      <c r="J17" s="159">
        <f>I17*100000/$B17*1.502</f>
        <v>8.2517082327087934</v>
      </c>
      <c r="K17" s="180">
        <f>K15+K16</f>
        <v>21</v>
      </c>
      <c r="L17" s="159">
        <f>K17*100000/$B17*1.502</f>
        <v>14.440489407240387</v>
      </c>
      <c r="M17" s="179">
        <f>M15+M16</f>
        <v>67</v>
      </c>
      <c r="N17" s="159">
        <f>M17*100000/$B17*1.502</f>
        <v>46.072037632624095</v>
      </c>
      <c r="O17" s="180">
        <f>O15+O16</f>
        <v>7</v>
      </c>
      <c r="P17" s="159">
        <f>O17*100000/$B17*1.502</f>
        <v>4.8134964690801292</v>
      </c>
      <c r="Q17" s="179">
        <f>Q15+Q16</f>
        <v>21</v>
      </c>
      <c r="R17" s="159">
        <f>Q17*100000/$B17*1.502</f>
        <v>14.440489407240387</v>
      </c>
      <c r="S17" s="179">
        <f>S15+S16</f>
        <v>13</v>
      </c>
      <c r="T17" s="159">
        <f>S17*100000/$B17*1.502</f>
        <v>8.9393505854345268</v>
      </c>
      <c r="U17" s="179">
        <f>U15+U16</f>
        <v>43</v>
      </c>
      <c r="V17" s="159">
        <f>U17*100000/$B17*1.502</f>
        <v>29.568621167206512</v>
      </c>
    </row>
    <row r="18" spans="1:22" ht="27.75" customHeight="1">
      <c r="A18" s="434" t="s">
        <v>156</v>
      </c>
      <c r="B18" s="434"/>
      <c r="C18" s="171">
        <v>1</v>
      </c>
      <c r="D18" s="172"/>
      <c r="E18" s="181">
        <f>E17/$C17</f>
        <v>0.13636363636363635</v>
      </c>
      <c r="F18" s="182"/>
      <c r="G18" s="181">
        <f>G17/$C17</f>
        <v>8.0808080808080815E-2</v>
      </c>
      <c r="H18" s="182"/>
      <c r="I18" s="181">
        <f>I17/$C17</f>
        <v>6.0606060606060608E-2</v>
      </c>
      <c r="J18" s="182"/>
      <c r="K18" s="181">
        <f>K17/$C17</f>
        <v>0.10606060606060606</v>
      </c>
      <c r="L18" s="182"/>
      <c r="M18" s="181">
        <f>M17/$C17</f>
        <v>0.3383838383838384</v>
      </c>
      <c r="N18" s="182"/>
      <c r="O18" s="181">
        <f>O17/$C17</f>
        <v>3.5353535353535352E-2</v>
      </c>
      <c r="P18" s="182"/>
      <c r="Q18" s="181">
        <f>Q17/$C17</f>
        <v>0.10606060606060606</v>
      </c>
      <c r="R18" s="182"/>
      <c r="S18" s="181">
        <f>S17/$C17</f>
        <v>6.5656565656565663E-2</v>
      </c>
      <c r="T18" s="182"/>
      <c r="U18" s="181">
        <f>U17/$C17</f>
        <v>0.21717171717171718</v>
      </c>
      <c r="V18" s="183"/>
    </row>
    <row r="19" spans="1:22" ht="18.75" customHeight="1">
      <c r="A19" s="427" t="s">
        <v>164</v>
      </c>
      <c r="B19" s="428"/>
      <c r="C19" s="184">
        <v>185</v>
      </c>
      <c r="D19" s="185">
        <v>127.78922389212855</v>
      </c>
      <c r="E19" s="186">
        <v>24</v>
      </c>
      <c r="F19" s="185">
        <v>16.578061477897759</v>
      </c>
      <c r="G19" s="187">
        <v>21</v>
      </c>
      <c r="H19" s="185">
        <v>14.505803793160537</v>
      </c>
      <c r="I19" s="186">
        <v>8</v>
      </c>
      <c r="J19" s="185">
        <v>5.5260204926325853</v>
      </c>
      <c r="K19" s="186">
        <v>24</v>
      </c>
      <c r="L19" s="185">
        <v>16.578061477897759</v>
      </c>
      <c r="M19" s="186">
        <v>54</v>
      </c>
      <c r="N19" s="185">
        <v>37.300638325269951</v>
      </c>
      <c r="O19" s="186">
        <v>8</v>
      </c>
      <c r="P19" s="185">
        <v>5.5260204926325853</v>
      </c>
      <c r="Q19" s="184">
        <v>34</v>
      </c>
      <c r="R19" s="185">
        <v>23.485587093688491</v>
      </c>
      <c r="S19" s="184">
        <v>17</v>
      </c>
      <c r="T19" s="185">
        <v>11.742793546844245</v>
      </c>
      <c r="U19" s="184">
        <v>33</v>
      </c>
      <c r="V19" s="185">
        <v>22.794834532109416</v>
      </c>
    </row>
    <row r="20" spans="1:22" ht="30.75" customHeight="1">
      <c r="A20" s="429" t="s">
        <v>165</v>
      </c>
      <c r="B20" s="429"/>
      <c r="C20" s="188">
        <f>C17-C19</f>
        <v>13</v>
      </c>
      <c r="D20" s="189">
        <f>(D17/D19-100%)</f>
        <v>6.5451230493635881E-2</v>
      </c>
      <c r="E20" s="188">
        <f>E17-E19</f>
        <v>3</v>
      </c>
      <c r="F20" s="189">
        <f>(F17/F19-100%)</f>
        <v>0.11993453205296944</v>
      </c>
      <c r="G20" s="188">
        <f>G17-G19</f>
        <v>-5</v>
      </c>
      <c r="H20" s="189">
        <f>(H17/H19-100%)</f>
        <v>-0.24152581956200991</v>
      </c>
      <c r="I20" s="188">
        <f>I17-I19</f>
        <v>4</v>
      </c>
      <c r="J20" s="189">
        <f>(J17/J19-100%)</f>
        <v>0.49324604273729289</v>
      </c>
      <c r="K20" s="188">
        <f>K17-K19</f>
        <v>-3</v>
      </c>
      <c r="L20" s="189">
        <f>(L17/L19-100%)</f>
        <v>-0.12893980840324615</v>
      </c>
      <c r="M20" s="188">
        <f>M17-M19</f>
        <v>13</v>
      </c>
      <c r="N20" s="189">
        <f>(N17/N19-100%)</f>
        <v>0.23515413411603237</v>
      </c>
      <c r="O20" s="188">
        <f>O17-O19</f>
        <v>-1</v>
      </c>
      <c r="P20" s="189">
        <f>(P17/P19-100%)</f>
        <v>-0.12893980840324593</v>
      </c>
      <c r="Q20" s="188">
        <f>Q17-Q19</f>
        <v>-13</v>
      </c>
      <c r="R20" s="189">
        <f>(R17/R19-100%)</f>
        <v>-0.38513398240229135</v>
      </c>
      <c r="S20" s="188">
        <f>S17-S19</f>
        <v>-4</v>
      </c>
      <c r="T20" s="189">
        <f>(T17/T19-100%)</f>
        <v>-0.23873731154569389</v>
      </c>
      <c r="U20" s="188">
        <f>U17-U19</f>
        <v>10</v>
      </c>
      <c r="V20" s="189">
        <f>(V17/V19-100%)</f>
        <v>0.29716322904451697</v>
      </c>
    </row>
    <row r="21" spans="1:22" ht="19.5" customHeight="1">
      <c r="A21" s="427" t="s">
        <v>166</v>
      </c>
      <c r="B21" s="430"/>
      <c r="C21" s="184">
        <v>218</v>
      </c>
      <c r="D21" s="185">
        <v>151.5</v>
      </c>
      <c r="E21" s="184">
        <v>31</v>
      </c>
      <c r="F21" s="185">
        <v>21.5</v>
      </c>
      <c r="G21" s="190">
        <v>22</v>
      </c>
      <c r="H21" s="185">
        <v>15.3</v>
      </c>
      <c r="I21" s="184">
        <v>20</v>
      </c>
      <c r="J21" s="185">
        <v>13.9</v>
      </c>
      <c r="K21" s="184">
        <v>23</v>
      </c>
      <c r="L21" s="185">
        <v>16</v>
      </c>
      <c r="M21" s="184">
        <v>56</v>
      </c>
      <c r="N21" s="185">
        <v>38.9</v>
      </c>
      <c r="O21" s="184">
        <v>7</v>
      </c>
      <c r="P21" s="185">
        <v>4.9000000000000004</v>
      </c>
      <c r="Q21" s="184">
        <v>40</v>
      </c>
      <c r="R21" s="185">
        <v>27.8</v>
      </c>
      <c r="S21" s="184">
        <v>18</v>
      </c>
      <c r="T21" s="185">
        <v>12.5</v>
      </c>
      <c r="U21" s="184">
        <v>41</v>
      </c>
      <c r="V21" s="191">
        <v>28.5</v>
      </c>
    </row>
    <row r="22" spans="1:22" ht="23.25" customHeight="1">
      <c r="A22" s="427" t="s">
        <v>167</v>
      </c>
      <c r="B22" s="430"/>
      <c r="C22" s="192">
        <v>282</v>
      </c>
      <c r="D22" s="193">
        <v>197.71183711192955</v>
      </c>
      <c r="E22" s="192">
        <v>36</v>
      </c>
      <c r="F22" s="193">
        <v>25.239808993012282</v>
      </c>
      <c r="G22" s="194">
        <v>35</v>
      </c>
      <c r="H22" s="193">
        <v>24.538703187650828</v>
      </c>
      <c r="I22" s="192">
        <v>20</v>
      </c>
      <c r="J22" s="193">
        <v>14.022116107229046</v>
      </c>
      <c r="K22" s="195">
        <v>25</v>
      </c>
      <c r="L22" s="193">
        <v>17.527645134036305</v>
      </c>
      <c r="M22" s="195">
        <v>83</v>
      </c>
      <c r="N22" s="193">
        <v>58.191781845000541</v>
      </c>
      <c r="O22" s="195">
        <v>15</v>
      </c>
      <c r="P22" s="193">
        <v>10.516587080421784</v>
      </c>
      <c r="Q22" s="195">
        <v>64</v>
      </c>
      <c r="R22" s="196">
        <v>44.870771543132946</v>
      </c>
      <c r="S22" s="195">
        <v>28</v>
      </c>
      <c r="T22" s="185">
        <v>19.630962550120664</v>
      </c>
      <c r="U22" s="184">
        <v>39</v>
      </c>
      <c r="V22" s="185">
        <v>27.343126409096641</v>
      </c>
    </row>
    <row r="23" spans="1:22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</row>
    <row r="24" spans="1:22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</row>
    <row r="25" spans="1:2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</row>
    <row r="26" spans="1:2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</row>
    <row r="27" spans="1:22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</row>
    <row r="28" spans="1:22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</row>
    <row r="29" spans="1:22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</row>
    <row r="30" spans="1:2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</row>
    <row r="31" spans="1:2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</row>
    <row r="32" spans="1:2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</row>
    <row r="33" spans="1:2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</row>
    <row r="34" spans="1:2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</row>
    <row r="35" spans="1:2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</row>
    <row r="36" spans="1:2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2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</row>
    <row r="38" spans="1:22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</row>
    <row r="39" spans="1:22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</row>
    <row r="40" spans="1:22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</row>
    <row r="41" spans="1:2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</row>
    <row r="42" spans="1:2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</row>
    <row r="43" spans="1:22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</row>
    <row r="44" spans="1:22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</row>
    <row r="45" spans="1:22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</row>
    <row r="46" spans="1:22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</row>
    <row r="47" spans="1:22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</row>
    <row r="48" spans="1:22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</row>
    <row r="49" spans="1:2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</row>
    <row r="50" spans="1:2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</row>
    <row r="51" spans="1:2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</row>
    <row r="52" spans="1:2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</row>
    <row r="53" spans="1:2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</row>
    <row r="54" spans="1:2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</row>
    <row r="55" spans="1:2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</row>
  </sheetData>
  <mergeCells count="36">
    <mergeCell ref="A1:T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T3"/>
    <mergeCell ref="U3:U4"/>
    <mergeCell ref="V3:V4"/>
    <mergeCell ref="A18:B18"/>
    <mergeCell ref="K3:K4"/>
    <mergeCell ref="L3:L4"/>
    <mergeCell ref="M3:M4"/>
    <mergeCell ref="N3:N4"/>
    <mergeCell ref="O3:O4"/>
    <mergeCell ref="P3:P4"/>
    <mergeCell ref="A19:B19"/>
    <mergeCell ref="A20:B20"/>
    <mergeCell ref="A21:B21"/>
    <mergeCell ref="A22:B22"/>
    <mergeCell ref="Q3:Q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Zeros="0" workbookViewId="0">
      <selection activeCell="F10" sqref="F10"/>
    </sheetView>
  </sheetViews>
  <sheetFormatPr defaultRowHeight="12.75"/>
  <cols>
    <col min="1" max="1" width="20.42578125" customWidth="1"/>
    <col min="3" max="22" width="6.28515625" customWidth="1"/>
  </cols>
  <sheetData>
    <row r="1" spans="1:23" ht="41.25" customHeight="1">
      <c r="A1" s="438" t="s">
        <v>128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3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154"/>
      <c r="U2" s="154"/>
      <c r="V2" s="154"/>
    </row>
    <row r="3" spans="1:23" ht="45.75" customHeight="1">
      <c r="A3" s="439" t="s">
        <v>129</v>
      </c>
      <c r="B3" s="439" t="s">
        <v>130</v>
      </c>
      <c r="C3" s="439" t="s">
        <v>131</v>
      </c>
      <c r="D3" s="439"/>
      <c r="E3" s="439" t="s">
        <v>132</v>
      </c>
      <c r="F3" s="439"/>
      <c r="G3" s="439" t="s">
        <v>133</v>
      </c>
      <c r="H3" s="439"/>
      <c r="I3" s="457" t="s">
        <v>134</v>
      </c>
      <c r="J3" s="457"/>
      <c r="K3" s="439" t="s">
        <v>135</v>
      </c>
      <c r="L3" s="439"/>
      <c r="M3" s="439" t="s">
        <v>136</v>
      </c>
      <c r="N3" s="439"/>
      <c r="O3" s="455" t="s">
        <v>137</v>
      </c>
      <c r="P3" s="455"/>
      <c r="Q3" s="439" t="s">
        <v>138</v>
      </c>
      <c r="R3" s="439"/>
      <c r="S3" s="439"/>
      <c r="T3" s="439"/>
      <c r="U3" s="439" t="s">
        <v>139</v>
      </c>
      <c r="V3" s="439"/>
    </row>
    <row r="4" spans="1:23" ht="17.25" customHeight="1">
      <c r="A4" s="439"/>
      <c r="B4" s="439"/>
      <c r="C4" s="453" t="s">
        <v>17</v>
      </c>
      <c r="D4" s="451" t="s">
        <v>140</v>
      </c>
      <c r="E4" s="453" t="s">
        <v>17</v>
      </c>
      <c r="F4" s="451" t="s">
        <v>140</v>
      </c>
      <c r="G4" s="453" t="s">
        <v>17</v>
      </c>
      <c r="H4" s="451" t="s">
        <v>140</v>
      </c>
      <c r="I4" s="453" t="s">
        <v>17</v>
      </c>
      <c r="J4" s="451" t="s">
        <v>140</v>
      </c>
      <c r="K4" s="453" t="s">
        <v>17</v>
      </c>
      <c r="L4" s="451" t="s">
        <v>140</v>
      </c>
      <c r="M4" s="454" t="s">
        <v>17</v>
      </c>
      <c r="N4" s="451" t="s">
        <v>140</v>
      </c>
      <c r="O4" s="453" t="s">
        <v>17</v>
      </c>
      <c r="P4" s="451" t="s">
        <v>140</v>
      </c>
      <c r="Q4" s="452" t="s">
        <v>17</v>
      </c>
      <c r="R4" s="451" t="s">
        <v>140</v>
      </c>
      <c r="S4" s="429" t="s">
        <v>141</v>
      </c>
      <c r="T4" s="429"/>
      <c r="U4" s="452" t="s">
        <v>17</v>
      </c>
      <c r="V4" s="451" t="s">
        <v>140</v>
      </c>
    </row>
    <row r="5" spans="1:23" ht="22.5">
      <c r="A5" s="439"/>
      <c r="B5" s="439"/>
      <c r="C5" s="453"/>
      <c r="D5" s="451"/>
      <c r="E5" s="453"/>
      <c r="F5" s="451"/>
      <c r="G5" s="453"/>
      <c r="H5" s="451"/>
      <c r="I5" s="453"/>
      <c r="J5" s="451"/>
      <c r="K5" s="453"/>
      <c r="L5" s="451"/>
      <c r="M5" s="454"/>
      <c r="N5" s="451"/>
      <c r="O5" s="453"/>
      <c r="P5" s="451"/>
      <c r="Q5" s="452"/>
      <c r="R5" s="451"/>
      <c r="S5" s="155" t="s">
        <v>17</v>
      </c>
      <c r="T5" s="156" t="s">
        <v>142</v>
      </c>
      <c r="U5" s="452"/>
      <c r="V5" s="451"/>
    </row>
    <row r="6" spans="1:23" ht="15">
      <c r="A6" s="157" t="s">
        <v>143</v>
      </c>
      <c r="B6" s="241">
        <v>18301</v>
      </c>
      <c r="C6" s="158">
        <f>'[3]7_мес_тр'!C6+'[3]авг-тр'!C6</f>
        <v>18</v>
      </c>
      <c r="D6" s="242">
        <f>C6*100000/$B6*1.502</f>
        <v>147.72963226053221</v>
      </c>
      <c r="E6" s="158">
        <f>'[3]7_мес_тр'!E6+'[3]авг-тр'!E6</f>
        <v>4</v>
      </c>
      <c r="F6" s="242">
        <f>E6*100000/$B6*1.502</f>
        <v>32.828807169007156</v>
      </c>
      <c r="G6" s="158">
        <f>'[3]7_мес_тр'!G6+'[3]авг-тр'!G6</f>
        <v>4</v>
      </c>
      <c r="H6" s="242">
        <f>G6*100000/$B6*1.502</f>
        <v>32.828807169007156</v>
      </c>
      <c r="I6" s="158">
        <f>'[3]7_мес_тр'!I6+'[3]авг-тр'!I6</f>
        <v>1</v>
      </c>
      <c r="J6" s="242">
        <f>I6*100000/$B6*1.502</f>
        <v>8.207201792251789</v>
      </c>
      <c r="K6" s="158">
        <f>'[3]7_мес_тр'!K6+'[3]авг-тр'!K6</f>
        <v>4</v>
      </c>
      <c r="L6" s="242">
        <f>K6*100000/$B6*1.502</f>
        <v>32.828807169007156</v>
      </c>
      <c r="M6" s="158">
        <f>'[3]7_мес_тр'!M6+'[3]авг-тр'!M6</f>
        <v>1</v>
      </c>
      <c r="N6" s="242">
        <f>M6*100000/$B6*1.502</f>
        <v>8.207201792251789</v>
      </c>
      <c r="O6" s="158">
        <f>'[3]7_мес_тр'!O6+'[3]авг-тр'!O6</f>
        <v>1</v>
      </c>
      <c r="P6" s="242">
        <f>O6*100000/$B6*1.502</f>
        <v>8.207201792251789</v>
      </c>
      <c r="Q6" s="158">
        <f>'[3]7_мес_тр'!Q6+'[3]авг-тр'!Q6</f>
        <v>4</v>
      </c>
      <c r="R6" s="242">
        <f>Q6*100000/$B6*1.502</f>
        <v>32.828807169007156</v>
      </c>
      <c r="S6" s="158">
        <f>'[3]7_мес_тр'!S6+'[3]авг-тр'!S6</f>
        <v>3</v>
      </c>
      <c r="T6" s="242">
        <f>S6*100000/$B6*1.502</f>
        <v>24.621605376755365</v>
      </c>
      <c r="U6" s="160">
        <f t="shared" ref="U6:U15" si="0">C6-E6-I6-K6-M6-O6-Q6</f>
        <v>3</v>
      </c>
      <c r="V6" s="242">
        <f>U6*100000/$B6*1.502</f>
        <v>24.621605376755365</v>
      </c>
      <c r="W6" s="226"/>
    </row>
    <row r="7" spans="1:23" ht="15">
      <c r="A7" s="161" t="s">
        <v>144</v>
      </c>
      <c r="B7" s="241">
        <v>4428</v>
      </c>
      <c r="C7" s="158">
        <f>'[3]7_мес_тр'!C7+'[3]авг-тр'!C7</f>
        <v>7</v>
      </c>
      <c r="D7" s="242">
        <f t="shared" ref="D7:F18" si="1">C7*100000/$B7*1.502</f>
        <v>237.44354110207769</v>
      </c>
      <c r="E7" s="158">
        <f>'[3]7_мес_тр'!E7+'[3]авг-тр'!E7</f>
        <v>0</v>
      </c>
      <c r="F7" s="242">
        <f t="shared" si="1"/>
        <v>0</v>
      </c>
      <c r="G7" s="158">
        <f>'[3]7_мес_тр'!G7+'[3]авг-тр'!G7</f>
        <v>0</v>
      </c>
      <c r="H7" s="242">
        <f t="shared" ref="H7:H18" si="2">G7*100000/$B7*1.502</f>
        <v>0</v>
      </c>
      <c r="I7" s="158">
        <f>'[3]7_мес_тр'!I7+'[3]авг-тр'!I7</f>
        <v>0</v>
      </c>
      <c r="J7" s="242">
        <f t="shared" ref="J7:J18" si="3">I7*100000/$B7*1.502</f>
        <v>0</v>
      </c>
      <c r="K7" s="158">
        <f>'[3]7_мес_тр'!K7+'[3]авг-тр'!K7</f>
        <v>0</v>
      </c>
      <c r="L7" s="242">
        <f t="shared" ref="L7:L18" si="4">K7*100000/$B7*1.502</f>
        <v>0</v>
      </c>
      <c r="M7" s="158">
        <f>'[3]7_мес_тр'!M7+'[3]авг-тр'!M7</f>
        <v>4</v>
      </c>
      <c r="N7" s="242">
        <f t="shared" ref="N7:N18" si="5">M7*100000/$B7*1.502</f>
        <v>135.68202348690156</v>
      </c>
      <c r="O7" s="158">
        <f>'[3]7_мес_тр'!O7+'[3]авг-тр'!O7</f>
        <v>0</v>
      </c>
      <c r="P7" s="242">
        <f t="shared" ref="P7:P18" si="6">O7*100000/$B7*1.502</f>
        <v>0</v>
      </c>
      <c r="Q7" s="158">
        <f>'[3]7_мес_тр'!Q7+'[3]авг-тр'!Q7</f>
        <v>2</v>
      </c>
      <c r="R7" s="242">
        <f t="shared" ref="R7:R18" si="7">Q7*100000/$B7*1.502</f>
        <v>67.841011743450778</v>
      </c>
      <c r="S7" s="158">
        <f>'[3]7_мес_тр'!S7+'[3]авг-тр'!S7</f>
        <v>1</v>
      </c>
      <c r="T7" s="242">
        <f t="shared" ref="T7:T18" si="8">S7*100000/$B7*1.502</f>
        <v>33.920505871725389</v>
      </c>
      <c r="U7" s="160">
        <f t="shared" si="0"/>
        <v>1</v>
      </c>
      <c r="V7" s="242">
        <f t="shared" ref="V7:V18" si="9">U7*100000/$B7*1.502</f>
        <v>33.920505871725389</v>
      </c>
      <c r="W7" s="226"/>
    </row>
    <row r="8" spans="1:23" ht="15">
      <c r="A8" s="161" t="s">
        <v>145</v>
      </c>
      <c r="B8" s="241">
        <v>6135</v>
      </c>
      <c r="C8" s="158">
        <f>'[3]7_мес_тр'!C8+'[3]авг-тр'!C8</f>
        <v>14</v>
      </c>
      <c r="D8" s="242">
        <f t="shared" si="1"/>
        <v>342.75468622656888</v>
      </c>
      <c r="E8" s="158">
        <f>'[3]7_мес_тр'!E8+'[3]авг-тр'!E8</f>
        <v>1</v>
      </c>
      <c r="F8" s="242">
        <f t="shared" si="1"/>
        <v>24.48247758761206</v>
      </c>
      <c r="G8" s="158">
        <f>'[3]7_мес_тр'!G8+'[3]авг-тр'!G8</f>
        <v>0</v>
      </c>
      <c r="H8" s="242">
        <f t="shared" si="2"/>
        <v>0</v>
      </c>
      <c r="I8" s="158">
        <f>'[3]7_мес_тр'!I8+'[3]авг-тр'!I8</f>
        <v>2</v>
      </c>
      <c r="J8" s="242">
        <f t="shared" si="3"/>
        <v>48.964955175224119</v>
      </c>
      <c r="K8" s="158">
        <f>'[3]7_мес_тр'!K8+'[3]авг-тр'!K8</f>
        <v>2</v>
      </c>
      <c r="L8" s="242">
        <f t="shared" si="4"/>
        <v>48.964955175224119</v>
      </c>
      <c r="M8" s="158">
        <f>'[3]7_мес_тр'!M8+'[3]авг-тр'!M8</f>
        <v>4</v>
      </c>
      <c r="N8" s="242">
        <f t="shared" si="5"/>
        <v>97.929910350448239</v>
      </c>
      <c r="O8" s="158">
        <f>'[3]7_мес_тр'!O8+'[3]авг-тр'!O8</f>
        <v>2</v>
      </c>
      <c r="P8" s="242">
        <f t="shared" si="6"/>
        <v>48.964955175224119</v>
      </c>
      <c r="Q8" s="158">
        <f>'[3]7_мес_тр'!Q8+'[3]авг-тр'!Q8</f>
        <v>2</v>
      </c>
      <c r="R8" s="242">
        <f t="shared" si="7"/>
        <v>48.964955175224119</v>
      </c>
      <c r="S8" s="158">
        <f>'[3]7_мес_тр'!S8+'[3]авг-тр'!S8</f>
        <v>0</v>
      </c>
      <c r="T8" s="242">
        <f t="shared" si="8"/>
        <v>0</v>
      </c>
      <c r="U8" s="160">
        <f t="shared" si="0"/>
        <v>1</v>
      </c>
      <c r="V8" s="242">
        <f t="shared" si="9"/>
        <v>24.48247758761206</v>
      </c>
      <c r="W8" s="226"/>
    </row>
    <row r="9" spans="1:23" ht="15">
      <c r="A9" s="161" t="s">
        <v>146</v>
      </c>
      <c r="B9" s="241">
        <v>6898</v>
      </c>
      <c r="C9" s="158">
        <f>'[3]7_мес_тр'!C9+'[3]авг-тр'!C9</f>
        <v>10</v>
      </c>
      <c r="D9" s="242">
        <f t="shared" si="1"/>
        <v>217.74427370252246</v>
      </c>
      <c r="E9" s="158">
        <f>'[3]7_мес_тр'!E9+'[3]авг-тр'!E9</f>
        <v>1</v>
      </c>
      <c r="F9" s="242">
        <f t="shared" si="1"/>
        <v>21.774427370252248</v>
      </c>
      <c r="G9" s="158">
        <f>'[3]7_мес_тр'!G9+'[3]авг-тр'!G9</f>
        <v>1</v>
      </c>
      <c r="H9" s="242">
        <f t="shared" si="2"/>
        <v>21.774427370252248</v>
      </c>
      <c r="I9" s="158">
        <f>'[3]7_мес_тр'!I9+'[3]авг-тр'!I9</f>
        <v>0</v>
      </c>
      <c r="J9" s="242">
        <f t="shared" si="3"/>
        <v>0</v>
      </c>
      <c r="K9" s="158">
        <f>'[3]7_мес_тр'!K9+'[3]авг-тр'!K9</f>
        <v>0</v>
      </c>
      <c r="L9" s="242">
        <f t="shared" si="4"/>
        <v>0</v>
      </c>
      <c r="M9" s="158">
        <f>'[3]7_мес_тр'!M9+'[3]авг-тр'!M9</f>
        <v>6</v>
      </c>
      <c r="N9" s="242">
        <f t="shared" si="5"/>
        <v>130.64656422151347</v>
      </c>
      <c r="O9" s="158">
        <f>'[3]7_мес_тр'!O9+'[3]авг-тр'!O9</f>
        <v>0</v>
      </c>
      <c r="P9" s="242">
        <f t="shared" si="6"/>
        <v>0</v>
      </c>
      <c r="Q9" s="158">
        <f>'[3]7_мес_тр'!Q9+'[3]авг-тр'!Q9</f>
        <v>1</v>
      </c>
      <c r="R9" s="242">
        <f t="shared" si="7"/>
        <v>21.774427370252248</v>
      </c>
      <c r="S9" s="158">
        <f>'[3]7_мес_тр'!S9+'[3]авг-тр'!S9</f>
        <v>1</v>
      </c>
      <c r="T9" s="242">
        <f t="shared" si="8"/>
        <v>21.774427370252248</v>
      </c>
      <c r="U9" s="160">
        <f t="shared" si="0"/>
        <v>2</v>
      </c>
      <c r="V9" s="242">
        <f t="shared" si="9"/>
        <v>43.548854740504495</v>
      </c>
      <c r="W9" s="226"/>
    </row>
    <row r="10" spans="1:23" ht="15">
      <c r="A10" s="161" t="s">
        <v>147</v>
      </c>
      <c r="B10" s="241">
        <v>7251</v>
      </c>
      <c r="C10" s="158">
        <f>'[3]7_мес_тр'!C10+'[3]авг-тр'!C10</f>
        <v>9</v>
      </c>
      <c r="D10" s="242">
        <f t="shared" si="1"/>
        <v>186.4294580057923</v>
      </c>
      <c r="E10" s="158">
        <f>'[3]7_мес_тр'!E10+'[3]авг-тр'!E10</f>
        <v>0</v>
      </c>
      <c r="F10" s="242">
        <f t="shared" si="1"/>
        <v>0</v>
      </c>
      <c r="G10" s="158">
        <f>'[3]7_мес_тр'!G10+'[3]авг-тр'!G10</f>
        <v>0</v>
      </c>
      <c r="H10" s="242">
        <f t="shared" si="2"/>
        <v>0</v>
      </c>
      <c r="I10" s="158">
        <f>'[3]7_мес_тр'!I10+'[3]авг-тр'!I10</f>
        <v>1</v>
      </c>
      <c r="J10" s="242">
        <f t="shared" si="3"/>
        <v>20.71438422286581</v>
      </c>
      <c r="K10" s="158">
        <f>'[3]7_мес_тр'!K10+'[3]авг-тр'!K10</f>
        <v>2</v>
      </c>
      <c r="L10" s="242">
        <f t="shared" si="4"/>
        <v>41.42876844573162</v>
      </c>
      <c r="M10" s="158">
        <f>'[3]7_мес_тр'!M10+'[3]авг-тр'!M10</f>
        <v>4</v>
      </c>
      <c r="N10" s="242">
        <f t="shared" si="5"/>
        <v>82.857536891463241</v>
      </c>
      <c r="O10" s="158">
        <f>'[3]7_мес_тр'!O10+'[3]авг-тр'!O10</f>
        <v>0</v>
      </c>
      <c r="P10" s="242">
        <f t="shared" si="6"/>
        <v>0</v>
      </c>
      <c r="Q10" s="158">
        <f>'[3]7_мес_тр'!Q10+'[3]авг-тр'!Q10</f>
        <v>0</v>
      </c>
      <c r="R10" s="242">
        <f t="shared" si="7"/>
        <v>0</v>
      </c>
      <c r="S10" s="158">
        <f>'[3]7_мес_тр'!S10+'[3]авг-тр'!S10</f>
        <v>0</v>
      </c>
      <c r="T10" s="242">
        <f t="shared" si="8"/>
        <v>0</v>
      </c>
      <c r="U10" s="160">
        <f t="shared" si="0"/>
        <v>2</v>
      </c>
      <c r="V10" s="242">
        <f t="shared" si="9"/>
        <v>41.42876844573162</v>
      </c>
      <c r="W10" s="226"/>
    </row>
    <row r="11" spans="1:23" ht="15">
      <c r="A11" s="161" t="s">
        <v>148</v>
      </c>
      <c r="B11" s="241">
        <v>5892</v>
      </c>
      <c r="C11" s="158">
        <f>'[3]7_мес_тр'!C11+'[3]авг-тр'!C11</f>
        <v>12</v>
      </c>
      <c r="D11" s="242">
        <f t="shared" si="1"/>
        <v>305.90631364562114</v>
      </c>
      <c r="E11" s="158">
        <f>'[3]7_мес_тр'!E11+'[3]авг-тр'!E11</f>
        <v>3</v>
      </c>
      <c r="F11" s="242">
        <f t="shared" si="1"/>
        <v>76.476578411405285</v>
      </c>
      <c r="G11" s="158">
        <f>'[3]7_мес_тр'!G11+'[3]авг-тр'!G11</f>
        <v>2</v>
      </c>
      <c r="H11" s="242">
        <f t="shared" si="2"/>
        <v>50.984385607603528</v>
      </c>
      <c r="I11" s="158">
        <f>'[3]7_мес_тр'!I11+'[3]авг-тр'!I11</f>
        <v>0</v>
      </c>
      <c r="J11" s="242">
        <f t="shared" si="3"/>
        <v>0</v>
      </c>
      <c r="K11" s="158">
        <f>'[3]7_мес_тр'!K11+'[3]авг-тр'!K11</f>
        <v>1</v>
      </c>
      <c r="L11" s="242">
        <f t="shared" si="4"/>
        <v>25.492192803801764</v>
      </c>
      <c r="M11" s="158">
        <f>'[3]7_мес_тр'!M11+'[3]авг-тр'!M11</f>
        <v>5</v>
      </c>
      <c r="N11" s="242">
        <f t="shared" si="5"/>
        <v>127.46096401900881</v>
      </c>
      <c r="O11" s="158">
        <f>'[3]7_мес_тр'!O11+'[3]авг-тр'!O11</f>
        <v>0</v>
      </c>
      <c r="P11" s="242">
        <f t="shared" si="6"/>
        <v>0</v>
      </c>
      <c r="Q11" s="158">
        <f>'[3]7_мес_тр'!Q11+'[3]авг-тр'!Q11</f>
        <v>0</v>
      </c>
      <c r="R11" s="242">
        <f t="shared" si="7"/>
        <v>0</v>
      </c>
      <c r="S11" s="158">
        <f>'[3]7_мес_тр'!S11+'[3]авг-тр'!S11</f>
        <v>0</v>
      </c>
      <c r="T11" s="242">
        <f t="shared" si="8"/>
        <v>0</v>
      </c>
      <c r="U11" s="160">
        <f t="shared" si="0"/>
        <v>3</v>
      </c>
      <c r="V11" s="242">
        <f t="shared" si="9"/>
        <v>76.476578411405285</v>
      </c>
      <c r="W11" s="226"/>
    </row>
    <row r="12" spans="1:23" ht="15">
      <c r="A12" s="161" t="s">
        <v>149</v>
      </c>
      <c r="B12" s="241">
        <v>9897</v>
      </c>
      <c r="C12" s="158">
        <f>'[3]7_мес_тр'!C12+'[3]авг-тр'!C12</f>
        <v>12</v>
      </c>
      <c r="D12" s="242">
        <f t="shared" si="1"/>
        <v>182.11579266444377</v>
      </c>
      <c r="E12" s="158">
        <f>'[3]7_мес_тр'!E12+'[3]авг-тр'!E12</f>
        <v>3</v>
      </c>
      <c r="F12" s="242">
        <f t="shared" si="1"/>
        <v>45.528948166110943</v>
      </c>
      <c r="G12" s="158">
        <f>'[3]7_мес_тр'!G12+'[3]авг-тр'!G12</f>
        <v>2</v>
      </c>
      <c r="H12" s="242">
        <f t="shared" si="2"/>
        <v>30.352632110740629</v>
      </c>
      <c r="I12" s="158">
        <f>'[3]7_мес_тр'!I12+'[3]авг-тр'!I12</f>
        <v>0</v>
      </c>
      <c r="J12" s="242">
        <f t="shared" si="3"/>
        <v>0</v>
      </c>
      <c r="K12" s="158">
        <f>'[3]7_мес_тр'!K12+'[3]авг-тр'!K12</f>
        <v>1</v>
      </c>
      <c r="L12" s="242">
        <f t="shared" si="4"/>
        <v>15.176316055370314</v>
      </c>
      <c r="M12" s="158">
        <f>'[3]7_мес_тр'!M12+'[3]авг-тр'!M12</f>
        <v>6</v>
      </c>
      <c r="N12" s="242">
        <f t="shared" si="5"/>
        <v>91.057896332221887</v>
      </c>
      <c r="O12" s="158">
        <f>'[3]7_мес_тр'!O12+'[3]авг-тр'!O12</f>
        <v>1</v>
      </c>
      <c r="P12" s="242">
        <f t="shared" si="6"/>
        <v>15.176316055370314</v>
      </c>
      <c r="Q12" s="158">
        <f>'[3]7_мес_тр'!Q12+'[3]авг-тр'!Q12</f>
        <v>0</v>
      </c>
      <c r="R12" s="242">
        <f t="shared" si="7"/>
        <v>0</v>
      </c>
      <c r="S12" s="158">
        <f>'[3]7_мес_тр'!S12+'[3]авг-тр'!S12</f>
        <v>0</v>
      </c>
      <c r="T12" s="242">
        <f t="shared" si="8"/>
        <v>0</v>
      </c>
      <c r="U12" s="160">
        <f t="shared" si="0"/>
        <v>1</v>
      </c>
      <c r="V12" s="242">
        <f t="shared" si="9"/>
        <v>15.176316055370314</v>
      </c>
      <c r="W12" s="226"/>
    </row>
    <row r="13" spans="1:23" ht="15">
      <c r="A13" s="161" t="s">
        <v>150</v>
      </c>
      <c r="B13" s="241">
        <v>7325</v>
      </c>
      <c r="C13" s="158">
        <f>'[3]7_мес_тр'!C13+'[3]авг-тр'!C13</f>
        <v>15</v>
      </c>
      <c r="D13" s="242">
        <f t="shared" si="1"/>
        <v>307.57679180887374</v>
      </c>
      <c r="E13" s="158">
        <f>'[3]7_мес_тр'!E13+'[3]авг-тр'!E13</f>
        <v>4</v>
      </c>
      <c r="F13" s="242">
        <f t="shared" si="1"/>
        <v>82.020477815699664</v>
      </c>
      <c r="G13" s="158">
        <f>'[3]7_мес_тр'!G13+'[3]авг-тр'!G13</f>
        <v>2</v>
      </c>
      <c r="H13" s="242">
        <f t="shared" si="2"/>
        <v>41.010238907849832</v>
      </c>
      <c r="I13" s="158">
        <f>'[3]7_мес_тр'!I13+'[3]авг-тр'!I13</f>
        <v>1</v>
      </c>
      <c r="J13" s="242">
        <f t="shared" si="3"/>
        <v>20.505119453924916</v>
      </c>
      <c r="K13" s="158">
        <f>'[3]7_мес_тр'!K13+'[3]авг-тр'!K13</f>
        <v>0</v>
      </c>
      <c r="L13" s="242">
        <f t="shared" si="4"/>
        <v>0</v>
      </c>
      <c r="M13" s="158">
        <f>'[3]7_мес_тр'!M13+'[3]авг-тр'!M13</f>
        <v>7</v>
      </c>
      <c r="N13" s="242">
        <f t="shared" si="5"/>
        <v>143.53583617747438</v>
      </c>
      <c r="O13" s="158">
        <f>'[3]7_мес_тр'!O13+'[3]авг-тр'!O13</f>
        <v>0</v>
      </c>
      <c r="P13" s="242">
        <f t="shared" si="6"/>
        <v>0</v>
      </c>
      <c r="Q13" s="158">
        <f>'[3]7_мес_тр'!Q13+'[3]авг-тр'!Q13</f>
        <v>1</v>
      </c>
      <c r="R13" s="242">
        <f t="shared" si="7"/>
        <v>20.505119453924916</v>
      </c>
      <c r="S13" s="158">
        <f>'[3]7_мес_тр'!S13+'[3]авг-тр'!S13</f>
        <v>1</v>
      </c>
      <c r="T13" s="242">
        <f t="shared" si="8"/>
        <v>20.505119453924916</v>
      </c>
      <c r="U13" s="160">
        <f t="shared" si="0"/>
        <v>2</v>
      </c>
      <c r="V13" s="242">
        <f t="shared" si="9"/>
        <v>41.010238907849832</v>
      </c>
      <c r="W13" s="226"/>
    </row>
    <row r="14" spans="1:23" ht="15">
      <c r="A14" s="161" t="s">
        <v>151</v>
      </c>
      <c r="B14" s="241">
        <v>8521</v>
      </c>
      <c r="C14" s="158">
        <f>'[3]7_мес_тр'!C14+'[3]авг-тр'!C14</f>
        <v>21</v>
      </c>
      <c r="D14" s="242">
        <f t="shared" si="1"/>
        <v>370.16782067832412</v>
      </c>
      <c r="E14" s="158">
        <f>'[3]7_мес_тр'!E14+'[3]авг-тр'!E14</f>
        <v>3</v>
      </c>
      <c r="F14" s="242">
        <f t="shared" si="1"/>
        <v>52.881117239760592</v>
      </c>
      <c r="G14" s="158">
        <f>'[3]7_мес_тр'!G14+'[3]авг-тр'!G14</f>
        <v>1</v>
      </c>
      <c r="H14" s="242">
        <f t="shared" si="2"/>
        <v>17.627039079920195</v>
      </c>
      <c r="I14" s="158">
        <f>'[3]7_мес_тр'!I14+'[3]авг-тр'!I14</f>
        <v>0</v>
      </c>
      <c r="J14" s="242">
        <f t="shared" si="3"/>
        <v>0</v>
      </c>
      <c r="K14" s="158">
        <f>'[3]7_мес_тр'!K14+'[3]авг-тр'!K14</f>
        <v>5</v>
      </c>
      <c r="L14" s="242">
        <f t="shared" si="4"/>
        <v>88.135195399600988</v>
      </c>
      <c r="M14" s="158">
        <f>'[3]7_мес_тр'!M14+'[3]авг-тр'!M14</f>
        <v>9</v>
      </c>
      <c r="N14" s="242">
        <f t="shared" si="5"/>
        <v>158.64335171928178</v>
      </c>
      <c r="O14" s="158">
        <f>'[3]7_мес_тр'!O14+'[3]авг-тр'!O14</f>
        <v>0</v>
      </c>
      <c r="P14" s="242">
        <f t="shared" si="6"/>
        <v>0</v>
      </c>
      <c r="Q14" s="158">
        <f>'[3]7_мес_тр'!Q14+'[3]авг-тр'!Q14</f>
        <v>1</v>
      </c>
      <c r="R14" s="242">
        <f t="shared" si="7"/>
        <v>17.627039079920195</v>
      </c>
      <c r="S14" s="158">
        <f>'[3]7_мес_тр'!S14+'[3]авг-тр'!S14</f>
        <v>0</v>
      </c>
      <c r="T14" s="242">
        <f t="shared" si="8"/>
        <v>0</v>
      </c>
      <c r="U14" s="160">
        <f t="shared" si="0"/>
        <v>3</v>
      </c>
      <c r="V14" s="242">
        <f t="shared" si="9"/>
        <v>52.881117239760592</v>
      </c>
      <c r="W14" s="226"/>
    </row>
    <row r="15" spans="1:23" ht="15">
      <c r="A15" s="161" t="s">
        <v>152</v>
      </c>
      <c r="B15" s="241">
        <v>5239</v>
      </c>
      <c r="C15" s="158">
        <f>'[3]7_мес_тр'!C15+'[3]авг-тр'!C15</f>
        <v>6</v>
      </c>
      <c r="D15" s="242">
        <f t="shared" si="1"/>
        <v>172.01756060316853</v>
      </c>
      <c r="E15" s="158">
        <f>'[3]7_мес_тр'!E15+'[3]авг-тр'!E15</f>
        <v>1</v>
      </c>
      <c r="F15" s="242">
        <f t="shared" si="1"/>
        <v>28.669593433861426</v>
      </c>
      <c r="G15" s="158">
        <f>'[3]7_мес_тр'!G15+'[3]авг-тр'!G15</f>
        <v>1</v>
      </c>
      <c r="H15" s="242">
        <f t="shared" si="2"/>
        <v>28.669593433861426</v>
      </c>
      <c r="I15" s="158">
        <f>'[3]7_мес_тр'!I15+'[3]авг-тр'!I15</f>
        <v>1</v>
      </c>
      <c r="J15" s="242">
        <f t="shared" si="3"/>
        <v>28.669593433861426</v>
      </c>
      <c r="K15" s="158">
        <f>'[3]7_мес_тр'!K15+'[3]авг-тр'!K15</f>
        <v>0</v>
      </c>
      <c r="L15" s="242">
        <f t="shared" si="4"/>
        <v>0</v>
      </c>
      <c r="M15" s="158">
        <f>'[3]7_мес_тр'!M15+'[3]авг-тр'!M15</f>
        <v>3</v>
      </c>
      <c r="N15" s="242">
        <f t="shared" si="5"/>
        <v>86.008780301584267</v>
      </c>
      <c r="O15" s="158">
        <f>'[3]7_мес_тр'!O15+'[3]авг-тр'!O15</f>
        <v>0</v>
      </c>
      <c r="P15" s="242">
        <f t="shared" si="6"/>
        <v>0</v>
      </c>
      <c r="Q15" s="158">
        <f>'[3]7_мес_тр'!Q15+'[3]авг-тр'!Q15</f>
        <v>1</v>
      </c>
      <c r="R15" s="242">
        <f t="shared" si="7"/>
        <v>28.669593433861426</v>
      </c>
      <c r="S15" s="158">
        <f>'[3]7_мес_тр'!S15+'[3]авг-тр'!S15</f>
        <v>1</v>
      </c>
      <c r="T15" s="242">
        <f t="shared" si="8"/>
        <v>28.669593433861426</v>
      </c>
      <c r="U15" s="160">
        <f t="shared" si="0"/>
        <v>0</v>
      </c>
      <c r="V15" s="242">
        <f t="shared" si="9"/>
        <v>0</v>
      </c>
      <c r="W15" s="226"/>
    </row>
    <row r="16" spans="1:23" ht="37.5" customHeight="1">
      <c r="A16" s="162" t="s">
        <v>153</v>
      </c>
      <c r="B16" s="163">
        <v>79887</v>
      </c>
      <c r="C16" s="164">
        <f>SUM(C6:C15)</f>
        <v>124</v>
      </c>
      <c r="D16" s="159">
        <f t="shared" si="1"/>
        <v>233.13930927435001</v>
      </c>
      <c r="E16" s="164">
        <f>SUM(E6:E15)</f>
        <v>20</v>
      </c>
      <c r="F16" s="159">
        <f t="shared" si="1"/>
        <v>37.60311439908871</v>
      </c>
      <c r="G16" s="165">
        <f>SUM(G6:G15)</f>
        <v>13</v>
      </c>
      <c r="H16" s="159">
        <f t="shared" si="2"/>
        <v>24.442024359407661</v>
      </c>
      <c r="I16" s="164">
        <f>SUM(I6:I15)</f>
        <v>6</v>
      </c>
      <c r="J16" s="159">
        <f t="shared" si="3"/>
        <v>11.280934319726613</v>
      </c>
      <c r="K16" s="164">
        <f>SUM(K6:K15)</f>
        <v>15</v>
      </c>
      <c r="L16" s="159">
        <f t="shared" si="4"/>
        <v>28.202335799316536</v>
      </c>
      <c r="M16" s="164">
        <f>SUM(M6:M15)</f>
        <v>49</v>
      </c>
      <c r="N16" s="159">
        <f t="shared" si="5"/>
        <v>92.127630277767338</v>
      </c>
      <c r="O16" s="164">
        <f>SUM(O6:O15)</f>
        <v>4</v>
      </c>
      <c r="P16" s="159">
        <f t="shared" si="6"/>
        <v>7.5206228798177426</v>
      </c>
      <c r="Q16" s="164">
        <f>SUM(Q6:Q15)</f>
        <v>12</v>
      </c>
      <c r="R16" s="159">
        <f t="shared" si="7"/>
        <v>22.561868639453227</v>
      </c>
      <c r="S16" s="164">
        <f>SUM(S6:S15)</f>
        <v>7</v>
      </c>
      <c r="T16" s="159">
        <f t="shared" si="8"/>
        <v>13.161090039681048</v>
      </c>
      <c r="U16" s="164">
        <f>SUM(U6:U15)</f>
        <v>18</v>
      </c>
      <c r="V16" s="159">
        <f t="shared" si="9"/>
        <v>33.842802959179842</v>
      </c>
      <c r="W16" s="226"/>
    </row>
    <row r="17" spans="1:23" ht="32.25" customHeight="1">
      <c r="A17" s="166" t="s">
        <v>154</v>
      </c>
      <c r="B17" s="243">
        <v>36996</v>
      </c>
      <c r="C17" s="158">
        <f>'[3]7_мес_тр'!C17+'[3]авг-тр'!C17</f>
        <v>30</v>
      </c>
      <c r="D17" s="242">
        <f t="shared" si="1"/>
        <v>121.79695102173208</v>
      </c>
      <c r="E17" s="158">
        <f>'[3]7_мес_тр'!E17+'[3]авг-тр'!E17</f>
        <v>4</v>
      </c>
      <c r="F17" s="242">
        <f t="shared" si="1"/>
        <v>16.239593469564277</v>
      </c>
      <c r="G17" s="158">
        <f>'[3]7_мес_тр'!G17+'[3]авг-тр'!G17</f>
        <v>3</v>
      </c>
      <c r="H17" s="242">
        <f t="shared" si="2"/>
        <v>12.179695102173207</v>
      </c>
      <c r="I17" s="158">
        <f>'[3]7_мес_тр'!I17+'[3]авг-тр'!I17</f>
        <v>3</v>
      </c>
      <c r="J17" s="242">
        <f t="shared" si="3"/>
        <v>12.179695102173207</v>
      </c>
      <c r="K17" s="158">
        <f>'[3]7_мес_тр'!K17+'[3]авг-тр'!K17</f>
        <v>1</v>
      </c>
      <c r="L17" s="242">
        <f t="shared" si="4"/>
        <v>4.0598983673910691</v>
      </c>
      <c r="M17" s="158">
        <f>'[3]7_мес_тр'!M17+'[3]авг-тр'!M17</f>
        <v>11</v>
      </c>
      <c r="N17" s="242">
        <f t="shared" si="5"/>
        <v>44.658882041301759</v>
      </c>
      <c r="O17" s="158">
        <f>'[3]7_мес_тр'!O17+'[3]авг-тр'!O17</f>
        <v>1</v>
      </c>
      <c r="P17" s="242">
        <f t="shared" si="6"/>
        <v>4.0598983673910691</v>
      </c>
      <c r="Q17" s="158">
        <f>'[3]7_мес_тр'!Q17+'[3]авг-тр'!Q17</f>
        <v>4</v>
      </c>
      <c r="R17" s="242">
        <f t="shared" si="7"/>
        <v>16.239593469564277</v>
      </c>
      <c r="S17" s="158">
        <f>'[3]7_мес_тр'!S17+'[3]авг-тр'!S17</f>
        <v>2</v>
      </c>
      <c r="T17" s="242">
        <f t="shared" si="8"/>
        <v>8.1197967347821383</v>
      </c>
      <c r="U17" s="160">
        <f>C17-E17-I17-K17-M17-O17-Q17</f>
        <v>6</v>
      </c>
      <c r="V17" s="242">
        <f t="shared" si="9"/>
        <v>24.359390204346415</v>
      </c>
      <c r="W17" s="226"/>
    </row>
    <row r="18" spans="1:23" ht="45.75" customHeight="1">
      <c r="A18" s="167" t="s">
        <v>155</v>
      </c>
      <c r="B18" s="168">
        <v>116883</v>
      </c>
      <c r="C18" s="169">
        <f>C16+C17</f>
        <v>154</v>
      </c>
      <c r="D18" s="159">
        <f t="shared" si="1"/>
        <v>197.89704234148678</v>
      </c>
      <c r="E18" s="169">
        <f>E16+E17</f>
        <v>24</v>
      </c>
      <c r="F18" s="159">
        <f t="shared" si="1"/>
        <v>30.841097507764175</v>
      </c>
      <c r="G18" s="170">
        <f>G16+G17</f>
        <v>16</v>
      </c>
      <c r="H18" s="159">
        <f t="shared" si="2"/>
        <v>20.560731671842785</v>
      </c>
      <c r="I18" s="169">
        <f>I16+I17</f>
        <v>9</v>
      </c>
      <c r="J18" s="159">
        <f t="shared" si="3"/>
        <v>11.565411565411566</v>
      </c>
      <c r="K18" s="169">
        <f>K16+K17</f>
        <v>16</v>
      </c>
      <c r="L18" s="159">
        <f t="shared" si="4"/>
        <v>20.560731671842785</v>
      </c>
      <c r="M18" s="169">
        <f>M16+M17</f>
        <v>60</v>
      </c>
      <c r="N18" s="159">
        <f t="shared" si="5"/>
        <v>77.102743769410438</v>
      </c>
      <c r="O18" s="169">
        <f>O16+O17</f>
        <v>5</v>
      </c>
      <c r="P18" s="159">
        <f t="shared" si="6"/>
        <v>6.4252286474508695</v>
      </c>
      <c r="Q18" s="169">
        <f>Q16+Q17</f>
        <v>16</v>
      </c>
      <c r="R18" s="159">
        <f t="shared" si="7"/>
        <v>20.560731671842785</v>
      </c>
      <c r="S18" s="169">
        <f>S16+S17</f>
        <v>9</v>
      </c>
      <c r="T18" s="159">
        <f t="shared" si="8"/>
        <v>11.565411565411566</v>
      </c>
      <c r="U18" s="169">
        <f>U16+U17</f>
        <v>24</v>
      </c>
      <c r="V18" s="159">
        <f t="shared" si="9"/>
        <v>30.841097507764175</v>
      </c>
    </row>
    <row r="19" spans="1:23" ht="30" customHeight="1">
      <c r="A19" s="444" t="s">
        <v>156</v>
      </c>
      <c r="B19" s="444"/>
      <c r="C19" s="222">
        <v>1</v>
      </c>
      <c r="D19" s="172"/>
      <c r="E19" s="223">
        <f>E18/$C18</f>
        <v>0.15584415584415584</v>
      </c>
      <c r="F19" s="224"/>
      <c r="G19" s="225">
        <f>G18/$C18</f>
        <v>0.1038961038961039</v>
      </c>
      <c r="H19" s="224"/>
      <c r="I19" s="225">
        <f>I18/$C18</f>
        <v>5.844155844155844E-2</v>
      </c>
      <c r="J19" s="224"/>
      <c r="K19" s="225">
        <f>K18/$C18</f>
        <v>0.1038961038961039</v>
      </c>
      <c r="L19" s="224"/>
      <c r="M19" s="223">
        <f>M18/$C18</f>
        <v>0.38961038961038963</v>
      </c>
      <c r="N19" s="224"/>
      <c r="O19" s="225">
        <f>O18/$C18</f>
        <v>3.2467532467532464E-2</v>
      </c>
      <c r="P19" s="224"/>
      <c r="Q19" s="223">
        <f>Q18/$C18</f>
        <v>0.1038961038961039</v>
      </c>
      <c r="R19" s="224"/>
      <c r="S19" s="445"/>
      <c r="T19" s="445"/>
      <c r="U19" s="225">
        <f>U18/$C18</f>
        <v>0.15584415584415584</v>
      </c>
      <c r="V19" s="173"/>
      <c r="W19" s="226"/>
    </row>
    <row r="20" spans="1:23" ht="24.75" customHeight="1">
      <c r="A20" s="446" t="s">
        <v>157</v>
      </c>
      <c r="B20" s="447"/>
      <c r="C20" s="184">
        <v>138</v>
      </c>
      <c r="D20" s="185">
        <v>176.43213428440103</v>
      </c>
      <c r="E20" s="184">
        <v>19</v>
      </c>
      <c r="F20" s="185">
        <v>24.291380807272603</v>
      </c>
      <c r="G20" s="227">
        <v>16</v>
      </c>
      <c r="H20" s="185">
        <v>20.45589962717693</v>
      </c>
      <c r="I20" s="184">
        <v>5</v>
      </c>
      <c r="J20" s="185">
        <v>6.3924686334927898</v>
      </c>
      <c r="K20" s="184">
        <v>22</v>
      </c>
      <c r="L20" s="185">
        <v>28.126861987368279</v>
      </c>
      <c r="M20" s="184">
        <v>44</v>
      </c>
      <c r="N20" s="185">
        <v>56.253723974736559</v>
      </c>
      <c r="O20" s="184">
        <v>5</v>
      </c>
      <c r="P20" s="185">
        <v>6.3924686334927898</v>
      </c>
      <c r="Q20" s="184">
        <v>21</v>
      </c>
      <c r="R20" s="185">
        <v>26.848368260669719</v>
      </c>
      <c r="S20" s="184">
        <v>13</v>
      </c>
      <c r="T20" s="185">
        <v>16.620418447081256</v>
      </c>
      <c r="U20" s="184">
        <v>22</v>
      </c>
      <c r="V20" s="185">
        <v>28.126861987368279</v>
      </c>
      <c r="W20" s="226"/>
    </row>
    <row r="21" spans="1:23" ht="29.25" customHeight="1">
      <c r="A21" s="448" t="s">
        <v>158</v>
      </c>
      <c r="B21" s="448"/>
      <c r="C21" s="228">
        <f>C18-C20</f>
        <v>16</v>
      </c>
      <c r="D21" s="189">
        <f>D18/D20-100%</f>
        <v>0.12166098961590088</v>
      </c>
      <c r="E21" s="228">
        <f>E18-E20</f>
        <v>5</v>
      </c>
      <c r="F21" s="189">
        <f>F18/F20-100%</f>
        <v>0.26963130471902419</v>
      </c>
      <c r="G21" s="228">
        <f>G18-G20</f>
        <v>0</v>
      </c>
      <c r="H21" s="189">
        <f>H18/H20-100%</f>
        <v>5.1247829025606872E-3</v>
      </c>
      <c r="I21" s="228">
        <f>I18-I20</f>
        <v>4</v>
      </c>
      <c r="J21" s="189">
        <f>J18/J20-100%</f>
        <v>0.80922460922460937</v>
      </c>
      <c r="K21" s="228">
        <f>K18-K20</f>
        <v>-6</v>
      </c>
      <c r="L21" s="189">
        <f>L18/L20-100%</f>
        <v>-0.26900015788904674</v>
      </c>
      <c r="M21" s="228">
        <f>M18-M20</f>
        <v>16</v>
      </c>
      <c r="N21" s="189">
        <f>N18/N20-100%</f>
        <v>0.37062470395803726</v>
      </c>
      <c r="O21" s="228">
        <f>O18-O20</f>
        <v>0</v>
      </c>
      <c r="P21" s="189">
        <f>P18/P20-100%</f>
        <v>5.1247829025606872E-3</v>
      </c>
      <c r="Q21" s="228">
        <f>Q18-Q20</f>
        <v>-5</v>
      </c>
      <c r="R21" s="189">
        <f>R18/R20-100%</f>
        <v>-0.23419064159804892</v>
      </c>
      <c r="S21" s="228">
        <f>S18-S20</f>
        <v>-4</v>
      </c>
      <c r="T21" s="189">
        <f>T18/T20-100%</f>
        <v>-0.304144381067458</v>
      </c>
      <c r="U21" s="228">
        <f>U18-U20</f>
        <v>2</v>
      </c>
      <c r="V21" s="189">
        <f>V18/V20-100%</f>
        <v>9.649976316642972E-2</v>
      </c>
      <c r="W21" s="226"/>
    </row>
    <row r="22" spans="1:23" s="229" customFormat="1">
      <c r="A22" s="427" t="s">
        <v>172</v>
      </c>
      <c r="B22" s="449"/>
      <c r="C22" s="184">
        <v>170</v>
      </c>
      <c r="D22" s="185">
        <v>217.05</v>
      </c>
      <c r="E22" s="184">
        <v>30</v>
      </c>
      <c r="F22" s="185">
        <v>38.299999999999997</v>
      </c>
      <c r="G22" s="227">
        <v>22</v>
      </c>
      <c r="H22" s="185">
        <v>28.08</v>
      </c>
      <c r="I22" s="184">
        <v>13</v>
      </c>
      <c r="J22" s="185">
        <v>16.59</v>
      </c>
      <c r="K22" s="184">
        <v>20</v>
      </c>
      <c r="L22" s="185">
        <v>25.535826764951224</v>
      </c>
      <c r="M22" s="184">
        <v>52</v>
      </c>
      <c r="N22" s="185">
        <v>66.3931495888732</v>
      </c>
      <c r="O22" s="184">
        <v>2</v>
      </c>
      <c r="P22" s="185">
        <v>2.5535826764951226</v>
      </c>
      <c r="Q22" s="184">
        <v>29</v>
      </c>
      <c r="R22" s="185">
        <v>37.026948809179281</v>
      </c>
      <c r="S22" s="184">
        <v>15</v>
      </c>
      <c r="T22" s="185">
        <v>19.151870073713422</v>
      </c>
      <c r="U22" s="184">
        <v>24</v>
      </c>
      <c r="V22" s="185">
        <v>30.642992117941471</v>
      </c>
    </row>
    <row r="23" spans="1:23" s="229" customFormat="1">
      <c r="A23" s="427" t="s">
        <v>173</v>
      </c>
      <c r="B23" s="450"/>
      <c r="C23" s="184">
        <v>209</v>
      </c>
      <c r="D23" s="185">
        <v>264.35645231919699</v>
      </c>
      <c r="E23" s="184">
        <v>27</v>
      </c>
      <c r="F23" s="230">
        <v>34.151312022097216</v>
      </c>
      <c r="G23" s="194">
        <v>26</v>
      </c>
      <c r="H23" s="196">
        <v>32.886448613871394</v>
      </c>
      <c r="I23" s="184">
        <v>15</v>
      </c>
      <c r="J23" s="185">
        <v>18.972951123387343</v>
      </c>
      <c r="K23" s="184">
        <v>21</v>
      </c>
      <c r="L23" s="185">
        <v>26.562131572742278</v>
      </c>
      <c r="M23" s="184">
        <v>69</v>
      </c>
      <c r="N23" s="185">
        <v>87.275575167581763</v>
      </c>
      <c r="O23" s="184">
        <v>9</v>
      </c>
      <c r="P23" s="185">
        <v>11.383770674032403</v>
      </c>
      <c r="Q23" s="184">
        <v>46</v>
      </c>
      <c r="R23" s="185">
        <v>58.183716778387847</v>
      </c>
      <c r="S23" s="184">
        <v>24</v>
      </c>
      <c r="T23" s="185">
        <v>30.356721797419745</v>
      </c>
      <c r="U23" s="184">
        <v>22</v>
      </c>
      <c r="V23" s="185">
        <v>27.826994980968099</v>
      </c>
    </row>
    <row r="24" spans="1:23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</row>
    <row r="25" spans="1:23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</row>
  </sheetData>
  <mergeCells count="38">
    <mergeCell ref="A1:V1"/>
    <mergeCell ref="A2:S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U4:U5"/>
    <mergeCell ref="V4:V5"/>
    <mergeCell ref="J4:J5"/>
    <mergeCell ref="K4:K5"/>
    <mergeCell ref="L4:L5"/>
    <mergeCell ref="M4:M5"/>
    <mergeCell ref="N4:N5"/>
    <mergeCell ref="O4:O5"/>
    <mergeCell ref="A23:B23"/>
    <mergeCell ref="P4:P5"/>
    <mergeCell ref="Q4:Q5"/>
    <mergeCell ref="R4:R5"/>
    <mergeCell ref="S4:T4"/>
    <mergeCell ref="A19:B19"/>
    <mergeCell ref="S19:T19"/>
    <mergeCell ref="A20:B20"/>
    <mergeCell ref="A21:B21"/>
    <mergeCell ref="A22:B22"/>
  </mergeCells>
  <dataValidations count="1">
    <dataValidation allowBlank="1" showErrorMessage="1" sqref="B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 за 8 мес -18г</vt:lpstr>
      <vt:lpstr>по класс бол</vt:lpstr>
      <vt:lpstr>по класс бол-2</vt:lpstr>
      <vt:lpstr>класс бол трудосп нас</vt:lpstr>
      <vt:lpstr>класс бол трудосп нас-2</vt:lpstr>
      <vt:lpstr>травмы</vt:lpstr>
      <vt:lpstr>травмы-трудосп</vt:lpstr>
      <vt:lpstr>'Демография за 8 мес -18г'!Область_печати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2018-09-27T09:19:33Z</cp:lastPrinted>
  <dcterms:created xsi:type="dcterms:W3CDTF">2018-09-27T08:42:22Z</dcterms:created>
  <dcterms:modified xsi:type="dcterms:W3CDTF">2018-09-28T09:05:36Z</dcterms:modified>
</cp:coreProperties>
</file>