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6975"/>
  </bookViews>
  <sheets>
    <sheet name="янв-18 Демография" sheetId="1" r:id="rId1"/>
    <sheet name="по класс бол" sheetId="2" r:id="rId2"/>
    <sheet name="класс бол-1" sheetId="3" r:id="rId3"/>
    <sheet name="по класс бол-трудосп нас-я" sheetId="4" r:id="rId4"/>
    <sheet name="по класс бол -трудосп нас-1" sheetId="5" r:id="rId5"/>
    <sheet name="травмы" sheetId="6" r:id="rId6"/>
    <sheet name="травмы-трудосп нас-я" sheetId="7" r:id="rId7"/>
  </sheets>
  <externalReferences>
    <externalReference r:id="rId8"/>
    <externalReference r:id="rId9"/>
    <externalReference r:id="rId10"/>
    <externalReference r:id="rId11"/>
  </externalReferences>
  <definedNames>
    <definedName name="Excel_BuiltIn_Print_Area" localSheetId="0">'янв-18 Демография'!$A$1:$Y$28</definedName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'янв-18 Демография'!$A$1:$AB$29</definedName>
  </definedNames>
  <calcPr calcId="145621"/>
</workbook>
</file>

<file path=xl/calcChain.xml><?xml version="1.0" encoding="utf-8"?>
<calcChain xmlns="http://schemas.openxmlformats.org/spreadsheetml/2006/main">
  <c r="S18" i="7" l="1"/>
  <c r="T18" i="7" s="1"/>
  <c r="T21" i="7" s="1"/>
  <c r="O18" i="7"/>
  <c r="O19" i="7" s="1"/>
  <c r="K18" i="7"/>
  <c r="L18" i="7" s="1"/>
  <c r="L21" i="7" s="1"/>
  <c r="G18" i="7"/>
  <c r="C18" i="7"/>
  <c r="C21" i="7" s="1"/>
  <c r="V17" i="7"/>
  <c r="T17" i="7"/>
  <c r="R17" i="7"/>
  <c r="P17" i="7"/>
  <c r="N17" i="7"/>
  <c r="L17" i="7"/>
  <c r="J17" i="7"/>
  <c r="H17" i="7"/>
  <c r="F17" i="7"/>
  <c r="D17" i="7"/>
  <c r="S16" i="7"/>
  <c r="T16" i="7" s="1"/>
  <c r="Q16" i="7"/>
  <c r="R16" i="7" s="1"/>
  <c r="O16" i="7"/>
  <c r="P16" i="7" s="1"/>
  <c r="M16" i="7"/>
  <c r="N16" i="7" s="1"/>
  <c r="K16" i="7"/>
  <c r="L16" i="7" s="1"/>
  <c r="I16" i="7"/>
  <c r="J16" i="7" s="1"/>
  <c r="G16" i="7"/>
  <c r="H16" i="7" s="1"/>
  <c r="E16" i="7"/>
  <c r="F16" i="7" s="1"/>
  <c r="C16" i="7"/>
  <c r="D16" i="7" s="1"/>
  <c r="U15" i="7"/>
  <c r="V15" i="7" s="1"/>
  <c r="T15" i="7"/>
  <c r="R15" i="7"/>
  <c r="P15" i="7"/>
  <c r="N15" i="7"/>
  <c r="L15" i="7"/>
  <c r="J15" i="7"/>
  <c r="H15" i="7"/>
  <c r="F15" i="7"/>
  <c r="D15" i="7"/>
  <c r="V14" i="7"/>
  <c r="U14" i="7"/>
  <c r="T14" i="7"/>
  <c r="R14" i="7"/>
  <c r="P14" i="7"/>
  <c r="N14" i="7"/>
  <c r="L14" i="7"/>
  <c r="J14" i="7"/>
  <c r="H14" i="7"/>
  <c r="F14" i="7"/>
  <c r="D14" i="7"/>
  <c r="U13" i="7"/>
  <c r="V13" i="7" s="1"/>
  <c r="T13" i="7"/>
  <c r="R13" i="7"/>
  <c r="P13" i="7"/>
  <c r="N13" i="7"/>
  <c r="L13" i="7"/>
  <c r="J13" i="7"/>
  <c r="H13" i="7"/>
  <c r="F13" i="7"/>
  <c r="D13" i="7"/>
  <c r="V12" i="7"/>
  <c r="U12" i="7"/>
  <c r="T12" i="7"/>
  <c r="R12" i="7"/>
  <c r="P12" i="7"/>
  <c r="N12" i="7"/>
  <c r="L12" i="7"/>
  <c r="J12" i="7"/>
  <c r="H12" i="7"/>
  <c r="F12" i="7"/>
  <c r="D12" i="7"/>
  <c r="U11" i="7"/>
  <c r="V11" i="7" s="1"/>
  <c r="T11" i="7"/>
  <c r="R11" i="7"/>
  <c r="P11" i="7"/>
  <c r="N11" i="7"/>
  <c r="L11" i="7"/>
  <c r="J11" i="7"/>
  <c r="H11" i="7"/>
  <c r="F11" i="7"/>
  <c r="D11" i="7"/>
  <c r="V10" i="7"/>
  <c r="U10" i="7"/>
  <c r="T10" i="7"/>
  <c r="R10" i="7"/>
  <c r="P10" i="7"/>
  <c r="N10" i="7"/>
  <c r="L10" i="7"/>
  <c r="J10" i="7"/>
  <c r="H10" i="7"/>
  <c r="F10" i="7"/>
  <c r="D10" i="7"/>
  <c r="U9" i="7"/>
  <c r="V9" i="7" s="1"/>
  <c r="T9" i="7"/>
  <c r="R9" i="7"/>
  <c r="P9" i="7"/>
  <c r="N9" i="7"/>
  <c r="L9" i="7"/>
  <c r="J9" i="7"/>
  <c r="H9" i="7"/>
  <c r="F9" i="7"/>
  <c r="D9" i="7"/>
  <c r="V8" i="7"/>
  <c r="U8" i="7"/>
  <c r="T8" i="7"/>
  <c r="R8" i="7"/>
  <c r="P8" i="7"/>
  <c r="N8" i="7"/>
  <c r="L8" i="7"/>
  <c r="J8" i="7"/>
  <c r="H8" i="7"/>
  <c r="F8" i="7"/>
  <c r="D8" i="7"/>
  <c r="U7" i="7"/>
  <c r="V7" i="7" s="1"/>
  <c r="T7" i="7"/>
  <c r="R7" i="7"/>
  <c r="P7" i="7"/>
  <c r="N7" i="7"/>
  <c r="L7" i="7"/>
  <c r="J7" i="7"/>
  <c r="H7" i="7"/>
  <c r="F7" i="7"/>
  <c r="D7" i="7"/>
  <c r="V6" i="7"/>
  <c r="U6" i="7"/>
  <c r="T6" i="7"/>
  <c r="R6" i="7"/>
  <c r="P6" i="7"/>
  <c r="N6" i="7"/>
  <c r="L6" i="7"/>
  <c r="J6" i="7"/>
  <c r="H6" i="7"/>
  <c r="F6" i="7"/>
  <c r="D6" i="7"/>
  <c r="V17" i="6"/>
  <c r="U17" i="6"/>
  <c r="T17" i="6"/>
  <c r="R17" i="6"/>
  <c r="P17" i="6"/>
  <c r="N17" i="6"/>
  <c r="L17" i="6"/>
  <c r="J17" i="6"/>
  <c r="H17" i="6"/>
  <c r="F17" i="6"/>
  <c r="D17" i="6"/>
  <c r="S16" i="6"/>
  <c r="S18" i="6" s="1"/>
  <c r="Q16" i="6"/>
  <c r="R16" i="6" s="1"/>
  <c r="O16" i="6"/>
  <c r="O18" i="6" s="1"/>
  <c r="M16" i="6"/>
  <c r="N16" i="6" s="1"/>
  <c r="K16" i="6"/>
  <c r="K18" i="6" s="1"/>
  <c r="I16" i="6"/>
  <c r="J16" i="6" s="1"/>
  <c r="G16" i="6"/>
  <c r="G18" i="6" s="1"/>
  <c r="E16" i="6"/>
  <c r="F16" i="6" s="1"/>
  <c r="C16" i="6"/>
  <c r="C18" i="6" s="1"/>
  <c r="U15" i="6"/>
  <c r="V15" i="6" s="1"/>
  <c r="T15" i="6"/>
  <c r="R15" i="6"/>
  <c r="P15" i="6"/>
  <c r="N15" i="6"/>
  <c r="L15" i="6"/>
  <c r="J15" i="6"/>
  <c r="H15" i="6"/>
  <c r="F15" i="6"/>
  <c r="D15" i="6"/>
  <c r="V14" i="6"/>
  <c r="U14" i="6"/>
  <c r="T14" i="6"/>
  <c r="R14" i="6"/>
  <c r="P14" i="6"/>
  <c r="N14" i="6"/>
  <c r="L14" i="6"/>
  <c r="J14" i="6"/>
  <c r="H14" i="6"/>
  <c r="F14" i="6"/>
  <c r="D14" i="6"/>
  <c r="U13" i="6"/>
  <c r="V13" i="6" s="1"/>
  <c r="T13" i="6"/>
  <c r="R13" i="6"/>
  <c r="P13" i="6"/>
  <c r="N13" i="6"/>
  <c r="L13" i="6"/>
  <c r="J13" i="6"/>
  <c r="H13" i="6"/>
  <c r="F13" i="6"/>
  <c r="D13" i="6"/>
  <c r="V12" i="6"/>
  <c r="U12" i="6"/>
  <c r="T12" i="6"/>
  <c r="R12" i="6"/>
  <c r="P12" i="6"/>
  <c r="N12" i="6"/>
  <c r="L12" i="6"/>
  <c r="J12" i="6"/>
  <c r="H12" i="6"/>
  <c r="F12" i="6"/>
  <c r="D12" i="6"/>
  <c r="U11" i="6"/>
  <c r="V11" i="6" s="1"/>
  <c r="T11" i="6"/>
  <c r="R11" i="6"/>
  <c r="P11" i="6"/>
  <c r="N11" i="6"/>
  <c r="L11" i="6"/>
  <c r="J11" i="6"/>
  <c r="H11" i="6"/>
  <c r="F11" i="6"/>
  <c r="D11" i="6"/>
  <c r="V10" i="6"/>
  <c r="U10" i="6"/>
  <c r="T10" i="6"/>
  <c r="R10" i="6"/>
  <c r="P10" i="6"/>
  <c r="N10" i="6"/>
  <c r="L10" i="6"/>
  <c r="J10" i="6"/>
  <c r="H10" i="6"/>
  <c r="F10" i="6"/>
  <c r="D10" i="6"/>
  <c r="U9" i="6"/>
  <c r="V9" i="6" s="1"/>
  <c r="T9" i="6"/>
  <c r="R9" i="6"/>
  <c r="P9" i="6"/>
  <c r="N9" i="6"/>
  <c r="L9" i="6"/>
  <c r="J9" i="6"/>
  <c r="H9" i="6"/>
  <c r="F9" i="6"/>
  <c r="D9" i="6"/>
  <c r="V8" i="6"/>
  <c r="U8" i="6"/>
  <c r="T8" i="6"/>
  <c r="R8" i="6"/>
  <c r="P8" i="6"/>
  <c r="N8" i="6"/>
  <c r="L8" i="6"/>
  <c r="J8" i="6"/>
  <c r="H8" i="6"/>
  <c r="F8" i="6"/>
  <c r="D8" i="6"/>
  <c r="U7" i="6"/>
  <c r="V7" i="6" s="1"/>
  <c r="T7" i="6"/>
  <c r="R7" i="6"/>
  <c r="P7" i="6"/>
  <c r="N7" i="6"/>
  <c r="L7" i="6"/>
  <c r="J7" i="6"/>
  <c r="H7" i="6"/>
  <c r="F7" i="6"/>
  <c r="D7" i="6"/>
  <c r="V6" i="6"/>
  <c r="U6" i="6"/>
  <c r="T6" i="6"/>
  <c r="R6" i="6"/>
  <c r="P6" i="6"/>
  <c r="N6" i="6"/>
  <c r="L6" i="6"/>
  <c r="J6" i="6"/>
  <c r="H6" i="6"/>
  <c r="F6" i="6"/>
  <c r="D6" i="6"/>
  <c r="S20" i="5"/>
  <c r="M20" i="5"/>
  <c r="K20" i="5"/>
  <c r="E20" i="5"/>
  <c r="T17" i="5"/>
  <c r="T20" i="5" s="1"/>
  <c r="S17" i="5"/>
  <c r="S18" i="5" s="1"/>
  <c r="R17" i="5"/>
  <c r="R20" i="5" s="1"/>
  <c r="Q17" i="5"/>
  <c r="Q18" i="5" s="1"/>
  <c r="P17" i="5"/>
  <c r="P18" i="5" s="1"/>
  <c r="O17" i="5"/>
  <c r="O18" i="5" s="1"/>
  <c r="N17" i="5"/>
  <c r="N18" i="5" s="1"/>
  <c r="M17" i="5"/>
  <c r="M18" i="5" s="1"/>
  <c r="L17" i="5"/>
  <c r="L20" i="5" s="1"/>
  <c r="K17" i="5"/>
  <c r="K18" i="5" s="1"/>
  <c r="J17" i="5"/>
  <c r="J18" i="5" s="1"/>
  <c r="I17" i="5"/>
  <c r="I18" i="5" s="1"/>
  <c r="H17" i="5"/>
  <c r="H18" i="5" s="1"/>
  <c r="G17" i="5"/>
  <c r="G18" i="5" s="1"/>
  <c r="F17" i="5"/>
  <c r="F20" i="5" s="1"/>
  <c r="E17" i="5"/>
  <c r="E18" i="5" s="1"/>
  <c r="D17" i="5"/>
  <c r="D20" i="5" s="1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T17" i="4"/>
  <c r="T19" i="4" s="1"/>
  <c r="T21" i="4" s="1"/>
  <c r="Q17" i="4"/>
  <c r="P17" i="4"/>
  <c r="P19" i="4" s="1"/>
  <c r="M17" i="4"/>
  <c r="M18" i="4" s="1"/>
  <c r="L17" i="4"/>
  <c r="L19" i="4" s="1"/>
  <c r="L21" i="4" s="1"/>
  <c r="I17" i="4"/>
  <c r="H17" i="4"/>
  <c r="H19" i="4" s="1"/>
  <c r="E17" i="4"/>
  <c r="E18" i="4" s="1"/>
  <c r="D16" i="4"/>
  <c r="T15" i="4"/>
  <c r="S15" i="4"/>
  <c r="S17" i="4" s="1"/>
  <c r="R15" i="4"/>
  <c r="R17" i="4" s="1"/>
  <c r="Q15" i="4"/>
  <c r="P15" i="4"/>
  <c r="O15" i="4"/>
  <c r="O17" i="4" s="1"/>
  <c r="N15" i="4"/>
  <c r="N17" i="4" s="1"/>
  <c r="M15" i="4"/>
  <c r="L15" i="4"/>
  <c r="K15" i="4"/>
  <c r="K17" i="4" s="1"/>
  <c r="J15" i="4"/>
  <c r="J17" i="4" s="1"/>
  <c r="I15" i="4"/>
  <c r="H15" i="4"/>
  <c r="G15" i="4"/>
  <c r="G17" i="4" s="1"/>
  <c r="F15" i="4"/>
  <c r="F17" i="4" s="1"/>
  <c r="E15" i="4"/>
  <c r="D14" i="4"/>
  <c r="D13" i="4"/>
  <c r="D12" i="4"/>
  <c r="D11" i="4"/>
  <c r="D10" i="4"/>
  <c r="D9" i="4"/>
  <c r="D8" i="4"/>
  <c r="D7" i="4"/>
  <c r="D6" i="4"/>
  <c r="D5" i="4"/>
  <c r="D15" i="4" s="1"/>
  <c r="D17" i="4" s="1"/>
  <c r="D19" i="4" s="1"/>
  <c r="D21" i="4" s="1"/>
  <c r="U20" i="3"/>
  <c r="M20" i="3"/>
  <c r="L20" i="3"/>
  <c r="E20" i="3"/>
  <c r="T18" i="3"/>
  <c r="P18" i="3"/>
  <c r="L18" i="3"/>
  <c r="H18" i="3"/>
  <c r="V17" i="3"/>
  <c r="V20" i="3" s="1"/>
  <c r="U17" i="3"/>
  <c r="T17" i="3"/>
  <c r="T20" i="3" s="1"/>
  <c r="S17" i="3"/>
  <c r="S18" i="3" s="1"/>
  <c r="R17" i="3"/>
  <c r="R18" i="3" s="1"/>
  <c r="Q17" i="3"/>
  <c r="P17" i="3"/>
  <c r="P20" i="3" s="1"/>
  <c r="O17" i="3"/>
  <c r="O18" i="3" s="1"/>
  <c r="N17" i="3"/>
  <c r="N18" i="3" s="1"/>
  <c r="M17" i="3"/>
  <c r="L17" i="3"/>
  <c r="K17" i="3"/>
  <c r="K20" i="3" s="1"/>
  <c r="J17" i="3"/>
  <c r="J20" i="3" s="1"/>
  <c r="I17" i="3"/>
  <c r="H17" i="3"/>
  <c r="G17" i="3"/>
  <c r="G18" i="3" s="1"/>
  <c r="F17" i="3"/>
  <c r="F20" i="3" s="1"/>
  <c r="E17" i="3"/>
  <c r="D17" i="3"/>
  <c r="U18" i="3" s="1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W17" i="2"/>
  <c r="W19" i="2" s="1"/>
  <c r="W21" i="2" s="1"/>
  <c r="T17" i="2"/>
  <c r="T19" i="2" s="1"/>
  <c r="T21" i="2" s="1"/>
  <c r="S17" i="2"/>
  <c r="S19" i="2" s="1"/>
  <c r="P17" i="2"/>
  <c r="P19" i="2" s="1"/>
  <c r="P21" i="2" s="1"/>
  <c r="O17" i="2"/>
  <c r="O19" i="2" s="1"/>
  <c r="L17" i="2"/>
  <c r="L19" i="2" s="1"/>
  <c r="L21" i="2" s="1"/>
  <c r="K17" i="2"/>
  <c r="K19" i="2" s="1"/>
  <c r="K21" i="2" s="1"/>
  <c r="H17" i="2"/>
  <c r="H19" i="2" s="1"/>
  <c r="G17" i="2"/>
  <c r="G19" i="2" s="1"/>
  <c r="D16" i="2"/>
  <c r="W15" i="2"/>
  <c r="V15" i="2"/>
  <c r="V17" i="2" s="1"/>
  <c r="U15" i="2"/>
  <c r="U17" i="2" s="1"/>
  <c r="T15" i="2"/>
  <c r="S15" i="2"/>
  <c r="R15" i="2"/>
  <c r="R17" i="2" s="1"/>
  <c r="Q15" i="2"/>
  <c r="Q17" i="2" s="1"/>
  <c r="P15" i="2"/>
  <c r="O15" i="2"/>
  <c r="N15" i="2"/>
  <c r="N17" i="2" s="1"/>
  <c r="M15" i="2"/>
  <c r="M17" i="2" s="1"/>
  <c r="L15" i="2"/>
  <c r="K15" i="2"/>
  <c r="J15" i="2"/>
  <c r="J17" i="2" s="1"/>
  <c r="I15" i="2"/>
  <c r="I17" i="2" s="1"/>
  <c r="H15" i="2"/>
  <c r="G15" i="2"/>
  <c r="F15" i="2"/>
  <c r="F17" i="2" s="1"/>
  <c r="E15" i="2"/>
  <c r="E17" i="2" s="1"/>
  <c r="D14" i="2"/>
  <c r="D13" i="2"/>
  <c r="D12" i="2"/>
  <c r="D11" i="2"/>
  <c r="D10" i="2"/>
  <c r="D9" i="2"/>
  <c r="D8" i="2"/>
  <c r="D7" i="2"/>
  <c r="D6" i="2"/>
  <c r="D5" i="2"/>
  <c r="D15" i="2" s="1"/>
  <c r="D17" i="2" s="1"/>
  <c r="D19" i="2" s="1"/>
  <c r="D21" i="2" s="1"/>
  <c r="AA20" i="1"/>
  <c r="V20" i="1"/>
  <c r="T20" i="1"/>
  <c r="G18" i="1"/>
  <c r="Y25" i="1" s="1"/>
  <c r="Y27" i="1" s="1"/>
  <c r="AB17" i="1"/>
  <c r="Z17" i="1"/>
  <c r="Y17" i="1"/>
  <c r="C17" i="1" s="1"/>
  <c r="S17" i="1"/>
  <c r="R17" i="1"/>
  <c r="Q17" i="1"/>
  <c r="P17" i="1"/>
  <c r="M17" i="1"/>
  <c r="K17" i="1"/>
  <c r="AC16" i="1"/>
  <c r="AC18" i="1" s="1"/>
  <c r="Z16" i="1"/>
  <c r="Z18" i="1" s="1"/>
  <c r="Z20" i="1" s="1"/>
  <c r="W16" i="1"/>
  <c r="W18" i="1" s="1"/>
  <c r="P16" i="1"/>
  <c r="L16" i="1"/>
  <c r="L18" i="1" s="1"/>
  <c r="L20" i="1" s="1"/>
  <c r="J16" i="1"/>
  <c r="J18" i="1" s="1"/>
  <c r="I16" i="1"/>
  <c r="S16" i="1" s="1"/>
  <c r="H16" i="1"/>
  <c r="H18" i="1" s="1"/>
  <c r="G16" i="1"/>
  <c r="F16" i="1"/>
  <c r="F18" i="1" s="1"/>
  <c r="E16" i="1"/>
  <c r="D16" i="1"/>
  <c r="D18" i="1" s="1"/>
  <c r="AB15" i="1"/>
  <c r="Z15" i="1"/>
  <c r="Y15" i="1"/>
  <c r="C15" i="1" s="1"/>
  <c r="X15" i="1"/>
  <c r="S15" i="1"/>
  <c r="R15" i="1"/>
  <c r="Q15" i="1"/>
  <c r="P15" i="1"/>
  <c r="M15" i="1"/>
  <c r="K15" i="1"/>
  <c r="AB14" i="1"/>
  <c r="Z14" i="1"/>
  <c r="Y14" i="1"/>
  <c r="C14" i="1" s="1"/>
  <c r="X14" i="1"/>
  <c r="S14" i="1"/>
  <c r="R14" i="1"/>
  <c r="Q14" i="1"/>
  <c r="P14" i="1"/>
  <c r="M14" i="1"/>
  <c r="K14" i="1"/>
  <c r="AB13" i="1"/>
  <c r="Z13" i="1"/>
  <c r="Y13" i="1"/>
  <c r="C13" i="1" s="1"/>
  <c r="X13" i="1"/>
  <c r="S13" i="1"/>
  <c r="R13" i="1"/>
  <c r="Q13" i="1"/>
  <c r="P13" i="1"/>
  <c r="M13" i="1"/>
  <c r="K13" i="1"/>
  <c r="AB12" i="1"/>
  <c r="Z12" i="1"/>
  <c r="Y12" i="1"/>
  <c r="C12" i="1" s="1"/>
  <c r="X12" i="1"/>
  <c r="S12" i="1"/>
  <c r="R12" i="1"/>
  <c r="Q12" i="1"/>
  <c r="P12" i="1"/>
  <c r="M12" i="1"/>
  <c r="K12" i="1"/>
  <c r="AB11" i="1"/>
  <c r="Z11" i="1"/>
  <c r="Y11" i="1"/>
  <c r="C11" i="1" s="1"/>
  <c r="X11" i="1"/>
  <c r="S11" i="1"/>
  <c r="R11" i="1"/>
  <c r="Q11" i="1"/>
  <c r="P11" i="1"/>
  <c r="M11" i="1"/>
  <c r="K11" i="1"/>
  <c r="AB10" i="1"/>
  <c r="Z10" i="1"/>
  <c r="Y10" i="1"/>
  <c r="C10" i="1" s="1"/>
  <c r="X10" i="1"/>
  <c r="S10" i="1"/>
  <c r="R10" i="1"/>
  <c r="Q10" i="1"/>
  <c r="P10" i="1"/>
  <c r="M10" i="1"/>
  <c r="K10" i="1"/>
  <c r="AB9" i="1"/>
  <c r="Z9" i="1"/>
  <c r="Y9" i="1"/>
  <c r="C9" i="1" s="1"/>
  <c r="X9" i="1"/>
  <c r="S9" i="1"/>
  <c r="R9" i="1"/>
  <c r="Q9" i="1"/>
  <c r="P9" i="1"/>
  <c r="M9" i="1"/>
  <c r="K9" i="1"/>
  <c r="AB8" i="1"/>
  <c r="Z8" i="1"/>
  <c r="Y8" i="1"/>
  <c r="C8" i="1" s="1"/>
  <c r="X8" i="1"/>
  <c r="S8" i="1"/>
  <c r="R8" i="1"/>
  <c r="Q8" i="1"/>
  <c r="P8" i="1"/>
  <c r="M8" i="1"/>
  <c r="K8" i="1"/>
  <c r="AB7" i="1"/>
  <c r="Z7" i="1"/>
  <c r="Y7" i="1"/>
  <c r="C7" i="1" s="1"/>
  <c r="X7" i="1"/>
  <c r="S7" i="1"/>
  <c r="R7" i="1"/>
  <c r="Q7" i="1"/>
  <c r="P7" i="1"/>
  <c r="M7" i="1"/>
  <c r="K7" i="1"/>
  <c r="AB6" i="1"/>
  <c r="Z6" i="1"/>
  <c r="Y6" i="1"/>
  <c r="Y16" i="1" s="1"/>
  <c r="Y18" i="1" s="1"/>
  <c r="Y20" i="1" s="1"/>
  <c r="X6" i="1"/>
  <c r="X16" i="1" s="1"/>
  <c r="S6" i="1"/>
  <c r="R6" i="1"/>
  <c r="Q6" i="1"/>
  <c r="P6" i="1"/>
  <c r="M6" i="1"/>
  <c r="M16" i="1" s="1"/>
  <c r="M18" i="1" s="1"/>
  <c r="M20" i="1" s="1"/>
  <c r="K6" i="1"/>
  <c r="K16" i="1" s="1"/>
  <c r="K18" i="1" s="1"/>
  <c r="K20" i="1" s="1"/>
  <c r="E18" i="7" l="1"/>
  <c r="I18" i="7"/>
  <c r="M18" i="7"/>
  <c r="Q18" i="7"/>
  <c r="S21" i="7"/>
  <c r="K19" i="7"/>
  <c r="K21" i="7"/>
  <c r="O21" i="7"/>
  <c r="U16" i="7"/>
  <c r="G21" i="7"/>
  <c r="D18" i="7"/>
  <c r="D21" i="7" s="1"/>
  <c r="H18" i="7"/>
  <c r="H21" i="7" s="1"/>
  <c r="P18" i="7"/>
  <c r="G21" i="6"/>
  <c r="G19" i="6"/>
  <c r="H18" i="6"/>
  <c r="H21" i="6" s="1"/>
  <c r="O19" i="6"/>
  <c r="P18" i="6"/>
  <c r="P21" i="6" s="1"/>
  <c r="C21" i="6"/>
  <c r="D18" i="6"/>
  <c r="D21" i="6" s="1"/>
  <c r="K19" i="6"/>
  <c r="L18" i="6"/>
  <c r="L21" i="6" s="1"/>
  <c r="S19" i="6"/>
  <c r="T18" i="6"/>
  <c r="T21" i="6" s="1"/>
  <c r="D16" i="6"/>
  <c r="H16" i="6"/>
  <c r="L16" i="6"/>
  <c r="P16" i="6"/>
  <c r="T16" i="6"/>
  <c r="E18" i="6"/>
  <c r="I18" i="6"/>
  <c r="M18" i="6"/>
  <c r="Q18" i="6"/>
  <c r="U16" i="6"/>
  <c r="F18" i="5"/>
  <c r="R18" i="5"/>
  <c r="L18" i="5"/>
  <c r="T18" i="5"/>
  <c r="F19" i="4"/>
  <c r="F21" i="4" s="1"/>
  <c r="F18" i="4"/>
  <c r="J19" i="4"/>
  <c r="J18" i="4"/>
  <c r="N19" i="4"/>
  <c r="N18" i="4"/>
  <c r="R19" i="4"/>
  <c r="R18" i="4"/>
  <c r="G18" i="4"/>
  <c r="G19" i="4"/>
  <c r="K18" i="4"/>
  <c r="K19" i="4"/>
  <c r="K21" i="4" s="1"/>
  <c r="O18" i="4"/>
  <c r="O19" i="4"/>
  <c r="S18" i="4"/>
  <c r="S19" i="4"/>
  <c r="S21" i="4" s="1"/>
  <c r="I18" i="4"/>
  <c r="Q18" i="4"/>
  <c r="H18" i="4"/>
  <c r="L18" i="4"/>
  <c r="T18" i="4"/>
  <c r="E19" i="4"/>
  <c r="E21" i="4" s="1"/>
  <c r="I19" i="4"/>
  <c r="M19" i="4"/>
  <c r="M21" i="4" s="1"/>
  <c r="Q19" i="4"/>
  <c r="P18" i="4"/>
  <c r="F18" i="3"/>
  <c r="J18" i="3"/>
  <c r="V18" i="3"/>
  <c r="K18" i="3"/>
  <c r="D20" i="3"/>
  <c r="E18" i="3"/>
  <c r="I18" i="3"/>
  <c r="M18" i="3"/>
  <c r="Q18" i="3"/>
  <c r="E18" i="2"/>
  <c r="E19" i="2"/>
  <c r="E21" i="2" s="1"/>
  <c r="I19" i="2"/>
  <c r="I18" i="2"/>
  <c r="M18" i="2"/>
  <c r="M19" i="2"/>
  <c r="M21" i="2" s="1"/>
  <c r="Q19" i="2"/>
  <c r="Q18" i="2"/>
  <c r="U19" i="2"/>
  <c r="U21" i="2" s="1"/>
  <c r="U18" i="2"/>
  <c r="F19" i="2"/>
  <c r="F21" i="2" s="1"/>
  <c r="F18" i="2"/>
  <c r="J19" i="2"/>
  <c r="J21" i="2" s="1"/>
  <c r="J18" i="2"/>
  <c r="N18" i="2"/>
  <c r="N19" i="2"/>
  <c r="R19" i="2"/>
  <c r="R18" i="2"/>
  <c r="V18" i="2"/>
  <c r="V19" i="2"/>
  <c r="V21" i="2" s="1"/>
  <c r="G18" i="2"/>
  <c r="K18" i="2"/>
  <c r="O18" i="2"/>
  <c r="S18" i="2"/>
  <c r="W18" i="2"/>
  <c r="H18" i="2"/>
  <c r="L18" i="2"/>
  <c r="P18" i="2"/>
  <c r="T18" i="2"/>
  <c r="P18" i="1"/>
  <c r="P20" i="1" s="1"/>
  <c r="J20" i="1"/>
  <c r="O17" i="1"/>
  <c r="N17" i="1"/>
  <c r="U17" i="1" s="1"/>
  <c r="O8" i="1"/>
  <c r="N8" i="1"/>
  <c r="U8" i="1" s="1"/>
  <c r="O10" i="1"/>
  <c r="N10" i="1"/>
  <c r="U10" i="1" s="1"/>
  <c r="O12" i="1"/>
  <c r="N12" i="1"/>
  <c r="U12" i="1" s="1"/>
  <c r="O14" i="1"/>
  <c r="N14" i="1"/>
  <c r="U14" i="1" s="1"/>
  <c r="O7" i="1"/>
  <c r="N7" i="1"/>
  <c r="U7" i="1" s="1"/>
  <c r="O9" i="1"/>
  <c r="N9" i="1"/>
  <c r="U9" i="1" s="1"/>
  <c r="O11" i="1"/>
  <c r="N11" i="1"/>
  <c r="U11" i="1" s="1"/>
  <c r="O13" i="1"/>
  <c r="N13" i="1"/>
  <c r="U13" i="1" s="1"/>
  <c r="O15" i="1"/>
  <c r="N15" i="1"/>
  <c r="U15" i="1" s="1"/>
  <c r="W20" i="1"/>
  <c r="W25" i="1"/>
  <c r="AB16" i="1"/>
  <c r="X18" i="1"/>
  <c r="Z25" i="1"/>
  <c r="Z27" i="1" s="1"/>
  <c r="V25" i="1"/>
  <c r="V27" i="1" s="1"/>
  <c r="F20" i="1"/>
  <c r="Q18" i="1"/>
  <c r="Q20" i="1" s="1"/>
  <c r="D20" i="1"/>
  <c r="H20" i="1"/>
  <c r="R16" i="1"/>
  <c r="E18" i="1"/>
  <c r="I18" i="1"/>
  <c r="C6" i="1"/>
  <c r="G20" i="1"/>
  <c r="Q16" i="1"/>
  <c r="E19" i="7" l="1"/>
  <c r="E21" i="7"/>
  <c r="F18" i="7"/>
  <c r="Q21" i="7"/>
  <c r="R18" i="7"/>
  <c r="R21" i="7" s="1"/>
  <c r="Q19" i="7"/>
  <c r="G19" i="7"/>
  <c r="S19" i="7"/>
  <c r="M21" i="7"/>
  <c r="M19" i="7"/>
  <c r="N18" i="7"/>
  <c r="N21" i="7" s="1"/>
  <c r="V16" i="7"/>
  <c r="U18" i="7"/>
  <c r="J18" i="7"/>
  <c r="I21" i="7"/>
  <c r="I19" i="7"/>
  <c r="J18" i="6"/>
  <c r="I21" i="6"/>
  <c r="I19" i="6"/>
  <c r="V16" i="6"/>
  <c r="U18" i="6"/>
  <c r="E19" i="6"/>
  <c r="F18" i="6"/>
  <c r="F21" i="6" s="1"/>
  <c r="R18" i="6"/>
  <c r="R21" i="6" s="1"/>
  <c r="Q19" i="6"/>
  <c r="M19" i="6"/>
  <c r="N18" i="6"/>
  <c r="N21" i="6" s="1"/>
  <c r="E20" i="1"/>
  <c r="C16" i="1"/>
  <c r="O6" i="1"/>
  <c r="N6" i="1"/>
  <c r="I20" i="1"/>
  <c r="S18" i="1"/>
  <c r="S20" i="1" s="1"/>
  <c r="R18" i="1"/>
  <c r="R20" i="1" s="1"/>
  <c r="X25" i="1"/>
  <c r="X27" i="1" s="1"/>
  <c r="AB18" i="1"/>
  <c r="AB20" i="1" s="1"/>
  <c r="X20" i="1"/>
  <c r="U21" i="7" l="1"/>
  <c r="U19" i="7"/>
  <c r="V18" i="7"/>
  <c r="V21" i="7" s="1"/>
  <c r="U19" i="6"/>
  <c r="V18" i="6"/>
  <c r="V21" i="6" s="1"/>
  <c r="C18" i="1"/>
  <c r="O16" i="1"/>
  <c r="N16" i="1"/>
  <c r="U6" i="1"/>
  <c r="U16" i="1" l="1"/>
  <c r="N18" i="1"/>
  <c r="O18" i="1"/>
  <c r="O20" i="1" s="1"/>
  <c r="U18" i="1" l="1"/>
  <c r="U20" i="1" s="1"/>
  <c r="N20" i="1"/>
</calcChain>
</file>

<file path=xl/sharedStrings.xml><?xml version="1.0" encoding="utf-8"?>
<sst xmlns="http://schemas.openxmlformats.org/spreadsheetml/2006/main" count="415" uniqueCount="183">
  <si>
    <t>Демографические показатели. Естественное  движение населения *</t>
  </si>
  <si>
    <t xml:space="preserve">     Республики Алтай    за  январь   2018 год</t>
  </si>
  <si>
    <t>№ п/п</t>
  </si>
  <si>
    <t>Районы</t>
  </si>
  <si>
    <t>Населе- ние по естес-у при   росту  в   январе 2018г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</si>
  <si>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</si>
  <si>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</si>
  <si>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</si>
  <si>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</si>
  <si>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</si>
  <si>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Населе ние трудо  спосо  бного    возрас   та на   01.01.  2017г</t>
  </si>
  <si>
    <t>от 15-  17 лет</t>
  </si>
  <si>
    <t>От  0  - 17 лет</t>
  </si>
  <si>
    <t xml:space="preserve">1/2  естест вен ного при   роста (абс. ч.)       </t>
  </si>
  <si>
    <t xml:space="preserve">Естес твен  ный при    рост  (абс. ч.)       </t>
  </si>
  <si>
    <t>чис-ь  0-17 л на 01.01.2017</t>
  </si>
  <si>
    <r>
      <t xml:space="preserve">смер-ь детская на                                                     </t>
    </r>
    <r>
      <rPr>
        <b/>
        <u/>
        <sz val="10"/>
        <rFont val="Arial"/>
        <family val="2"/>
        <charset val="204"/>
      </rPr>
      <t>10 тыс.</t>
    </r>
    <r>
      <rPr>
        <sz val="10"/>
        <rFont val="Arial"/>
        <family val="2"/>
        <charset val="204"/>
      </rPr>
      <t xml:space="preserve"> дет нас-я                                </t>
    </r>
    <r>
      <rPr>
        <b/>
        <u/>
        <sz val="10"/>
        <rFont val="Arial"/>
        <family val="2"/>
        <charset val="204"/>
      </rPr>
      <t xml:space="preserve"> (О-17)</t>
    </r>
  </si>
  <si>
    <r>
      <rPr>
        <b/>
        <u/>
        <sz val="11"/>
        <rFont val="Times New Roman Cyr"/>
        <charset val="204"/>
      </rPr>
      <t xml:space="preserve">Предварительная </t>
    </r>
    <r>
      <rPr>
        <b/>
        <sz val="11"/>
        <rFont val="Times New Roman Cyr"/>
        <family val="1"/>
        <charset val="204"/>
      </rPr>
      <t xml:space="preserve"> числе  ность населе  ния на 01.01</t>
    </r>
    <r>
      <rPr>
        <b/>
        <u/>
        <sz val="11"/>
        <rFont val="Times New Roman Cyr"/>
        <charset val="204"/>
      </rPr>
      <t>. 2018г</t>
    </r>
  </si>
  <si>
    <t>Всего</t>
  </si>
  <si>
    <t>До 1   года</t>
  </si>
  <si>
    <t>От 1г.    до 15 лет</t>
  </si>
  <si>
    <t>Перинатал.</t>
  </si>
  <si>
    <t>От 16 до 55/60 лет.</t>
  </si>
  <si>
    <t>С 55/60 и выше</t>
  </si>
  <si>
    <t>Муж- чин</t>
  </si>
  <si>
    <t>Жен- щин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</si>
  <si>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</si>
  <si>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</si>
  <si>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</si>
  <si>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</si>
  <si>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</si>
  <si>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</si>
  <si>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0-6 дней </t>
  </si>
  <si>
    <t>мерт.  рожд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</si>
  <si>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</si>
  <si>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</si>
  <si>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</si>
  <si>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</si>
  <si>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</si>
  <si>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</si>
  <si>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</si>
  <si>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</si>
  <si>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</si>
  <si>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</si>
  <si>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</si>
  <si>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Горно-Алтайск</t>
  </si>
  <si>
    <t>РА за январь 2018г.</t>
  </si>
  <si>
    <t>РА за январь 2017г.</t>
  </si>
  <si>
    <t>2018г к 2017г (абс. ч+,-, показатели в %)</t>
  </si>
  <si>
    <t>РА за январь 2016г.</t>
  </si>
  <si>
    <t>за январь 2015г.</t>
  </si>
  <si>
    <r>
      <rPr>
        <b/>
        <sz val="10"/>
        <rFont val="Arial"/>
        <family val="2"/>
        <charset val="204"/>
      </rPr>
      <t xml:space="preserve">Смертность   </t>
    </r>
    <r>
      <rPr>
        <b/>
        <u/>
        <sz val="10"/>
        <rFont val="Arial"/>
        <family val="2"/>
        <charset val="204"/>
      </rPr>
      <t xml:space="preserve">детская    на 10 000 детского населения                                                                                                                                            </t>
    </r>
    <r>
      <rPr>
        <u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</t>
    </r>
  </si>
  <si>
    <t>0 - 14л</t>
  </si>
  <si>
    <t>15-17л</t>
  </si>
  <si>
    <t>0-17л</t>
  </si>
  <si>
    <t>от 1 - 14л</t>
  </si>
  <si>
    <t>0-4г</t>
  </si>
  <si>
    <t xml:space="preserve">Смертность   детская    в январе 2018г  </t>
  </si>
  <si>
    <t>** материнская смертность на 100 тыс. родившихся живыми</t>
  </si>
  <si>
    <t>Население дет-е на нач-о 2017г</t>
  </si>
  <si>
    <t>Динамика     в     %  (2018 к 2017г)</t>
  </si>
  <si>
    <t xml:space="preserve">Смертность   детская    в январе 2017г  </t>
  </si>
  <si>
    <t xml:space="preserve">Смертность   детская   в январе 2016г  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</si>
  <si>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январь  </t>
    </r>
    <r>
      <rPr>
        <b/>
        <sz val="18"/>
        <rFont val="Times New Roman Cyr"/>
        <family val="1"/>
        <charset val="204"/>
      </rPr>
      <t>2018г.</t>
    </r>
  </si>
  <si>
    <t xml:space="preserve">№ </t>
  </si>
  <si>
    <t>Территория</t>
  </si>
  <si>
    <r>
      <t xml:space="preserve">Населе  ние  по естественному прирос     ту  за </t>
    </r>
    <r>
      <rPr>
        <b/>
        <u/>
        <sz val="11"/>
        <rFont val="Times New Roman Cyr"/>
        <charset val="204"/>
      </rPr>
      <t xml:space="preserve"> январь </t>
    </r>
    <r>
      <rPr>
        <b/>
        <sz val="11"/>
        <rFont val="Times New Roman Cyr"/>
        <family val="1"/>
        <charset val="204"/>
      </rPr>
      <t>2018</t>
    </r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</si>
  <si>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</si>
  <si>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</si>
  <si>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</si>
  <si>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</si>
  <si>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</si>
  <si>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</si>
  <si>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</si>
  <si>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</si>
  <si>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</si>
  <si>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</si>
  <si>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</si>
  <si>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</si>
  <si>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</si>
  <si>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</t>
  </si>
  <si>
    <t>Состояния возникающие в перинатальном периоде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</si>
  <si>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</si>
  <si>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</si>
  <si>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</si>
  <si>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</si>
  <si>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</si>
  <si>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</si>
  <si>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</si>
  <si>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</si>
  <si>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</si>
  <si>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</si>
  <si>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</si>
  <si>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</si>
  <si>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</si>
  <si>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</si>
  <si>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</si>
  <si>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</si>
  <si>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</si>
  <si>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</si>
  <si>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</si>
  <si>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</si>
  <si>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</si>
  <si>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</si>
  <si>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A15-А19.9</t>
  </si>
  <si>
    <t>В20</t>
  </si>
  <si>
    <t>*</t>
  </si>
  <si>
    <t>г. Горно-Алтайск</t>
  </si>
  <si>
    <t>РА-январь 2018г</t>
  </si>
  <si>
    <t>Удельный вес от общей смертности</t>
  </si>
  <si>
    <r>
      <t xml:space="preserve">Пок-ли смерт.на 100 тыс.нас.РА в январе </t>
    </r>
    <r>
      <rPr>
        <b/>
        <u/>
        <sz val="16"/>
        <rFont val="Times New Roman Cyr"/>
        <charset val="204"/>
      </rPr>
      <t>2018г</t>
    </r>
  </si>
  <si>
    <r>
      <t xml:space="preserve"> в январе </t>
    </r>
    <r>
      <rPr>
        <b/>
        <u/>
        <sz val="16"/>
        <rFont val="Times New Roman Cyr"/>
        <charset val="204"/>
      </rPr>
      <t>2017г</t>
    </r>
  </si>
  <si>
    <t>янв  2018г.   к   янв- 2017г.          в %</t>
  </si>
  <si>
    <t>январь  2017г-абс.чис.</t>
  </si>
  <si>
    <r>
      <t xml:space="preserve"> в январе </t>
    </r>
    <r>
      <rPr>
        <u/>
        <sz val="16"/>
        <rFont val="Times New Roman Cyr"/>
        <charset val="204"/>
      </rPr>
      <t>2016г</t>
    </r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</si>
  <si>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январь  </t>
    </r>
    <r>
      <rPr>
        <b/>
        <sz val="18"/>
        <rFont val="Times New Roman Cyr"/>
        <family val="1"/>
        <charset val="204"/>
      </rPr>
      <t>2018.</t>
    </r>
  </si>
  <si>
    <r>
      <t xml:space="preserve">Населе     ние  по естественному прирос     ту  за </t>
    </r>
    <r>
      <rPr>
        <b/>
        <u/>
        <sz val="11"/>
        <rFont val="Times New Roman Cyr"/>
        <charset val="204"/>
      </rPr>
      <t xml:space="preserve"> январь </t>
    </r>
    <r>
      <rPr>
        <b/>
        <sz val="11"/>
        <rFont val="Times New Roman Cyr"/>
        <family val="1"/>
        <charset val="204"/>
      </rPr>
      <t>2018</t>
    </r>
  </si>
  <si>
    <t>**</t>
  </si>
  <si>
    <t>увел в 4 раза</t>
  </si>
  <si>
    <t>январь 2015г</t>
  </si>
  <si>
    <r>
      <t xml:space="preserve">Структура смертности </t>
    </r>
    <r>
      <rPr>
        <b/>
        <i/>
        <u/>
        <sz val="16"/>
        <rFont val="Times New Roman Cyr"/>
        <family val="1"/>
        <charset val="204"/>
      </rPr>
      <t xml:space="preserve">трудоспособного </t>
    </r>
    <r>
      <rPr>
        <b/>
        <sz val="16"/>
        <rFont val="Times New Roman Cyr"/>
        <family val="1"/>
        <charset val="204"/>
      </rPr>
      <t xml:space="preserve"> населения по классам болезни за  январь  2018 г.</t>
    </r>
  </si>
  <si>
    <t>(на 100 тыс. население трудоспособного возраста)</t>
  </si>
  <si>
    <t>Население на 01.01.2017г</t>
  </si>
  <si>
    <t>Республика</t>
  </si>
  <si>
    <t xml:space="preserve"> Январь  - 2018г  на 100 тыс.нас.</t>
  </si>
  <si>
    <t xml:space="preserve"> Январь  - 2017г  </t>
  </si>
  <si>
    <t>РА- январь-2017г-абс.чис.</t>
  </si>
  <si>
    <t xml:space="preserve"> Январь  - 2016г .  </t>
  </si>
  <si>
    <t xml:space="preserve"> Январь  - 2015г.</t>
  </si>
  <si>
    <r>
      <t xml:space="preserve">Структура смертности </t>
    </r>
    <r>
      <rPr>
        <b/>
        <i/>
        <u/>
        <sz val="14"/>
        <rFont val="Times New Roman Cyr"/>
        <family val="1"/>
        <charset val="204"/>
      </rPr>
      <t xml:space="preserve">трудоспособного </t>
    </r>
    <r>
      <rPr>
        <b/>
        <sz val="14"/>
        <rFont val="Times New Roman Cyr"/>
        <family val="1"/>
        <charset val="204"/>
      </rPr>
      <t xml:space="preserve"> населения по классам болезни за  январь  2018 г.</t>
    </r>
  </si>
  <si>
    <t>РА январь -2018г</t>
  </si>
  <si>
    <t xml:space="preserve"> январь  - 2014г.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</si>
  <si>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за   январь   2018 года                                  </t>
    </r>
  </si>
  <si>
    <t>Наименование территории</t>
  </si>
  <si>
    <t>Нас-е по естественному приросту   в 2018 г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</si>
  <si>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</si>
  <si>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</si>
  <si>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</si>
  <si>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</si>
  <si>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</si>
  <si>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  ство</t>
  </si>
  <si>
    <t>ПАДЕНИЕ</t>
  </si>
  <si>
    <t>Отравление</t>
  </si>
  <si>
    <t>Прочие</t>
  </si>
  <si>
    <t>на 100 тыс. нас.</t>
  </si>
  <si>
    <t>в т. ч. алког.</t>
  </si>
  <si>
    <t>на 100 тыс.</t>
  </si>
  <si>
    <t>1. Майминский</t>
  </si>
  <si>
    <t>2. Чойский</t>
  </si>
  <si>
    <t>3. Турочакский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</si>
  <si>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</si>
  <si>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</si>
  <si>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</si>
  <si>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</si>
  <si>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</si>
  <si>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</si>
  <si>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</si>
  <si>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</si>
  <si>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</si>
  <si>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r>
      <t xml:space="preserve">Всего в  январе  </t>
    </r>
    <r>
      <rPr>
        <b/>
        <u/>
        <sz val="12"/>
        <color rgb="FF000000"/>
        <rFont val="Arial Cyr"/>
        <charset val="204"/>
      </rPr>
      <t>2018г.</t>
    </r>
  </si>
  <si>
    <t>Удельный вес от  всех травм и отравлений</t>
  </si>
  <si>
    <t>от всех травм</t>
  </si>
  <si>
    <t>от всех отравлений</t>
  </si>
  <si>
    <r>
      <t xml:space="preserve">в  январе  </t>
    </r>
    <r>
      <rPr>
        <u/>
        <sz val="12"/>
        <color rgb="FF000000"/>
        <rFont val="Arial Cyr"/>
        <charset val="204"/>
      </rPr>
      <t>2017г.</t>
    </r>
  </si>
  <si>
    <t>2018г к 2017г. абс.чис.  +, -,   показ-и  в %</t>
  </si>
  <si>
    <r>
      <t xml:space="preserve"> в  январе  </t>
    </r>
    <r>
      <rPr>
        <u/>
        <sz val="11"/>
        <color rgb="FF000000"/>
        <rFont val="Arial Cyr"/>
        <charset val="204"/>
      </rPr>
      <t>2016г.</t>
    </r>
  </si>
  <si>
    <r>
      <t xml:space="preserve"> январь  </t>
    </r>
    <r>
      <rPr>
        <u/>
        <sz val="11"/>
        <color rgb="FF000000"/>
        <rFont val="Arial Cyr"/>
        <charset val="204"/>
      </rPr>
      <t>2015г.</t>
    </r>
  </si>
  <si>
    <t xml:space="preserve"> за январь  2014г.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</si>
  <si>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в  январе  2018 года                                  </t>
    </r>
  </si>
  <si>
    <t>Население на начало года 2017г</t>
  </si>
  <si>
    <t>Всего от травм и  отравлений</t>
  </si>
  <si>
    <t>Случайное утопление</t>
  </si>
  <si>
    <t>всего</t>
  </si>
  <si>
    <t>на 100 тыс нас</t>
  </si>
  <si>
    <r>
      <t xml:space="preserve">за январь  </t>
    </r>
    <r>
      <rPr>
        <b/>
        <u/>
        <sz val="12"/>
        <color rgb="FF000000"/>
        <rFont val="Arial Cyr"/>
        <charset val="204"/>
      </rPr>
      <t xml:space="preserve">2018г     </t>
    </r>
    <r>
      <rPr>
        <b/>
        <sz val="12"/>
        <color rgb="FF000000"/>
        <rFont val="Arial Cyr"/>
        <charset val="204"/>
      </rPr>
      <t xml:space="preserve">                                           </t>
    </r>
  </si>
  <si>
    <r>
      <t xml:space="preserve">за январь  </t>
    </r>
    <r>
      <rPr>
        <u/>
        <sz val="10"/>
        <color rgb="FF000000"/>
        <rFont val="Arial Cyr"/>
        <charset val="204"/>
      </rPr>
      <t xml:space="preserve">2017г     </t>
    </r>
    <r>
      <rPr>
        <sz val="10"/>
        <color rgb="FF000000"/>
        <rFont val="Arial Cyr"/>
        <charset val="204"/>
      </rPr>
      <t xml:space="preserve">                                           </t>
    </r>
  </si>
  <si>
    <r>
      <t xml:space="preserve">за январь  </t>
    </r>
    <r>
      <rPr>
        <u/>
        <sz val="10"/>
        <color rgb="FF000000"/>
        <rFont val="Arial Cyr"/>
        <charset val="204"/>
      </rPr>
      <t xml:space="preserve">2016г     </t>
    </r>
    <r>
      <rPr>
        <sz val="10"/>
        <color rgb="FF000000"/>
        <rFont val="Arial Cyr"/>
        <charset val="204"/>
      </rPr>
      <t xml:space="preserve">                                           </t>
    </r>
  </si>
  <si>
    <t>(на 100 тыс. населения трудоспособного возраста)</t>
  </si>
  <si>
    <t>Динамика:  2018г к 2017г                     в %</t>
  </si>
  <si>
    <r>
      <t xml:space="preserve">за январь  </t>
    </r>
    <r>
      <rPr>
        <u/>
        <sz val="10"/>
        <color rgb="FF000000"/>
        <rFont val="Arial Cyr"/>
        <charset val="204"/>
      </rPr>
      <t xml:space="preserve">2015г     </t>
    </r>
    <r>
      <rPr>
        <sz val="10"/>
        <color rgb="FF000000"/>
        <rFont val="Arial Cyr"/>
        <charset val="204"/>
      </rPr>
      <t xml:space="preserve">                                           </t>
    </r>
  </si>
  <si>
    <r>
      <t xml:space="preserve">за январь  </t>
    </r>
    <r>
      <rPr>
        <u/>
        <sz val="10"/>
        <color rgb="FF000000"/>
        <rFont val="Arial Cyr"/>
        <charset val="204"/>
      </rPr>
      <t xml:space="preserve">2014г     </t>
    </r>
    <r>
      <rPr>
        <sz val="10"/>
        <rFont val="Arial"/>
        <family val="2"/>
        <charset val="204"/>
      </rPr>
      <t xml:space="preserve">                                           </t>
    </r>
  </si>
  <si>
    <r>
      <t xml:space="preserve"> в январе </t>
    </r>
    <r>
      <rPr>
        <u/>
        <sz val="16"/>
        <rFont val="Times New Roman Cyr"/>
        <charset val="204"/>
      </rPr>
      <t>2017г</t>
    </r>
  </si>
  <si>
    <r>
      <t xml:space="preserve"> в январе </t>
    </r>
    <r>
      <rPr>
        <u/>
        <sz val="10"/>
        <rFont val="Times New Roman Cyr"/>
        <charset val="204"/>
      </rPr>
      <t>2016г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</si>
</sst>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-* #,##0.00_р_._-;\-* #,##0.00_р_._-;_-* &quot;-&quot;??_р_._-;_-@_-"/>
    <numFmt numFmtId="167" formatCode="#.00"/>
    <numFmt numFmtId="168" formatCode="#.0"/>
  </numFmts>
  <fonts count="7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Times New Roman Cyr"/>
      <charset val="204"/>
    </font>
    <font>
      <b/>
      <u/>
      <sz val="11"/>
      <name val="Times New Roman Cyr"/>
      <charset val="204"/>
    </font>
    <font>
      <b/>
      <sz val="11"/>
      <color rgb="FF000000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b/>
      <sz val="14"/>
      <name val="Times New Roman Cyr"/>
      <family val="1"/>
      <charset val="204"/>
    </font>
    <font>
      <b/>
      <u/>
      <sz val="12"/>
      <name val="Times New Roman Cyr"/>
      <family val="1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 Cyr"/>
      <family val="1"/>
      <charset val="204"/>
    </font>
    <font>
      <sz val="11"/>
      <color rgb="FF000000"/>
      <name val="Arial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b/>
      <sz val="12"/>
      <name val="Arial Cyr"/>
      <family val="2"/>
      <charset val="204"/>
    </font>
    <font>
      <b/>
      <u/>
      <sz val="11"/>
      <name val="Arial"/>
      <family val="2"/>
      <charset val="204"/>
    </font>
    <font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Times New Roman Cyr"/>
      <charset val="204"/>
    </font>
    <font>
      <b/>
      <u/>
      <sz val="12"/>
      <name val="Times New Roman Cyr"/>
      <charset val="204"/>
    </font>
    <font>
      <b/>
      <u/>
      <sz val="16"/>
      <name val="Times New Roman Cyr"/>
      <charset val="204"/>
    </font>
    <font>
      <b/>
      <u/>
      <sz val="14"/>
      <name val="Times New Roman CYR"/>
      <family val="1"/>
      <charset val="204"/>
    </font>
    <font>
      <sz val="11"/>
      <name val="Times New Roman Cyr"/>
      <charset val="204"/>
    </font>
    <font>
      <u/>
      <sz val="16"/>
      <name val="Times New Roman Cyr"/>
      <charset val="204"/>
    </font>
    <font>
      <b/>
      <i/>
      <u/>
      <sz val="16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u/>
      <sz val="14"/>
      <name val="Times New Roman Cyr"/>
      <family val="1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1"/>
      <color rgb="FF000000"/>
      <name val="Arial Cyr1"/>
      <charset val="204"/>
    </font>
    <font>
      <b/>
      <sz val="9"/>
      <color rgb="FF000000"/>
      <name val="Arial Cyr1"/>
      <charset val="204"/>
    </font>
    <font>
      <b/>
      <sz val="10"/>
      <color rgb="FF000000"/>
      <name val="Arial Cyr"/>
      <charset val="204"/>
    </font>
    <font>
      <b/>
      <sz val="8"/>
      <color rgb="FF000000"/>
      <name val="Arial Cyr"/>
      <charset val="204"/>
    </font>
    <font>
      <b/>
      <sz val="9"/>
      <color rgb="FF000000"/>
      <name val="Arial Cyr"/>
      <charset val="204"/>
    </font>
    <font>
      <sz val="12"/>
      <color rgb="FF000000"/>
      <name val="Arial Cyr"/>
      <charset val="204"/>
    </font>
    <font>
      <sz val="11"/>
      <color rgb="FF000000"/>
      <name val="Arial Cyr1"/>
      <charset val="204"/>
    </font>
    <font>
      <sz val="11"/>
      <name val="Arial Cyr1"/>
      <charset val="204"/>
    </font>
    <font>
      <b/>
      <sz val="12"/>
      <color rgb="FF000000"/>
      <name val="Arial Cyr"/>
      <charset val="204"/>
    </font>
    <font>
      <b/>
      <u/>
      <sz val="12"/>
      <color rgb="FF000000"/>
      <name val="Arial Cyr"/>
      <charset val="204"/>
    </font>
    <font>
      <b/>
      <sz val="12"/>
      <color rgb="FF000000"/>
      <name val="Times New Roman Cyr"/>
      <charset val="204"/>
    </font>
    <font>
      <b/>
      <sz val="11"/>
      <color rgb="FF000000"/>
      <name val="Times New Roman Cyr"/>
      <charset val="204"/>
    </font>
    <font>
      <b/>
      <sz val="9"/>
      <color rgb="FF000000"/>
      <name val="Times New Roman Cyr"/>
      <charset val="204"/>
    </font>
    <font>
      <b/>
      <u/>
      <sz val="9"/>
      <color rgb="FF000000"/>
      <name val="Times New Roman Cyr"/>
      <charset val="204"/>
    </font>
    <font>
      <u/>
      <sz val="12"/>
      <color rgb="FF000000"/>
      <name val="Arial Cyr"/>
      <charset val="204"/>
    </font>
    <font>
      <u/>
      <sz val="11"/>
      <color rgb="FF000000"/>
      <name val="Arial Cyr"/>
      <charset val="204"/>
    </font>
    <font>
      <sz val="10"/>
      <color rgb="FF000000"/>
      <name val="Times New Roman Cyr"/>
      <family val="1"/>
      <charset val="204"/>
    </font>
    <font>
      <b/>
      <u/>
      <sz val="16"/>
      <color rgb="FF800000"/>
      <name val="Arial Cyr"/>
      <charset val="204"/>
    </font>
    <font>
      <b/>
      <sz val="10"/>
      <color rgb="FF000000"/>
      <name val="Arial Cyr1"/>
      <charset val="204"/>
    </font>
    <font>
      <b/>
      <sz val="11"/>
      <color rgb="FF000000"/>
      <name val="Arial Cyr"/>
      <family val="2"/>
      <charset val="204"/>
    </font>
    <font>
      <b/>
      <sz val="12"/>
      <color rgb="FF000000"/>
      <name val="Times New Roman Cyr"/>
      <family val="1"/>
      <charset val="204"/>
    </font>
    <font>
      <sz val="10"/>
      <color rgb="FF000000"/>
      <name val="Arial Cyr"/>
      <family val="2"/>
      <charset val="204"/>
    </font>
    <font>
      <u/>
      <sz val="10"/>
      <color rgb="FF000000"/>
      <name val="Arial Cyr"/>
      <charset val="204"/>
    </font>
    <font>
      <sz val="9"/>
      <name val="Arial Cyr"/>
      <charset val="204"/>
    </font>
    <font>
      <sz val="10"/>
      <name val="Times New Roman Cyr"/>
      <charset val="204"/>
    </font>
    <font>
      <u/>
      <sz val="10"/>
      <name val="Times New Roman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FFFF00"/>
        <bgColor rgb="FFFFFF99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40">
    <xf numFmtId="0" fontId="0" fillId="0" borderId="0"/>
    <xf numFmtId="9" fontId="2" fillId="0" borderId="0" applyFill="0" applyBorder="0" applyAlignment="0" applyProtection="0"/>
    <xf numFmtId="0" fontId="2" fillId="0" borderId="0"/>
    <xf numFmtId="0" fontId="1" fillId="0" borderId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2" fillId="0" borderId="0"/>
    <xf numFmtId="0" fontId="3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0" borderId="0"/>
    <xf numFmtId="0" fontId="32" fillId="0" borderId="0"/>
    <xf numFmtId="0" fontId="1" fillId="0" borderId="0"/>
    <xf numFmtId="0" fontId="34" fillId="0" borderId="0"/>
    <xf numFmtId="0" fontId="32" fillId="0" borderId="0"/>
    <xf numFmtId="9" fontId="2" fillId="0" borderId="0" applyFill="0" applyBorder="0" applyAlignment="0" applyProtection="0"/>
    <xf numFmtId="164" fontId="14" fillId="0" borderId="0" applyFill="0" applyBorder="0" applyAlignment="0" applyProtection="0"/>
    <xf numFmtId="166" fontId="33" fillId="0" borderId="0" applyFont="0" applyFill="0" applyBorder="0" applyAlignment="0" applyProtection="0"/>
    <xf numFmtId="0" fontId="47" fillId="0" borderId="0" applyNumberFormat="0" applyBorder="0" applyProtection="0"/>
    <xf numFmtId="9" fontId="20" fillId="0" borderId="0" applyFont="0" applyBorder="0" applyProtection="0"/>
  </cellStyleXfs>
  <cellXfs count="375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textRotation="90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 vertical="center" textRotation="90" wrapText="1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4" fillId="2" borderId="9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7" borderId="3" xfId="0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164" fontId="4" fillId="8" borderId="9" xfId="0" applyNumberFormat="1" applyFont="1" applyFill="1" applyBorder="1" applyAlignment="1" applyProtection="1">
      <alignment horizontal="center" vertical="center"/>
    </xf>
    <xf numFmtId="164" fontId="4" fillId="8" borderId="1" xfId="0" applyNumberFormat="1" applyFont="1" applyFill="1" applyBorder="1" applyAlignment="1" applyProtection="1">
      <alignment horizontal="center" vertical="center"/>
    </xf>
    <xf numFmtId="164" fontId="4" fillId="8" borderId="3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164" fontId="4" fillId="8" borderId="10" xfId="0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164" fontId="7" fillId="9" borderId="11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7" borderId="13" xfId="0" applyFont="1" applyFill="1" applyBorder="1" applyAlignment="1" applyProtection="1">
      <alignment horizontal="center" vertical="center" wrapText="1"/>
    </xf>
    <xf numFmtId="1" fontId="11" fillId="7" borderId="4" xfId="0" applyNumberFormat="1" applyFont="1" applyFill="1" applyBorder="1" applyAlignment="1">
      <alignment horizontal="center" vertical="center"/>
    </xf>
    <xf numFmtId="164" fontId="4" fillId="7" borderId="9" xfId="0" applyNumberFormat="1" applyFont="1" applyFill="1" applyBorder="1" applyAlignment="1" applyProtection="1">
      <alignment horizontal="center" vertical="center"/>
    </xf>
    <xf numFmtId="164" fontId="4" fillId="7" borderId="3" xfId="0" applyNumberFormat="1" applyFont="1" applyFill="1" applyBorder="1" applyAlignment="1" applyProtection="1">
      <alignment horizontal="center" vertical="center"/>
    </xf>
    <xf numFmtId="164" fontId="4" fillId="7" borderId="10" xfId="0" applyNumberFormat="1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1" fontId="11" fillId="9" borderId="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164" fontId="4" fillId="0" borderId="9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164" fontId="16" fillId="0" borderId="1" xfId="0" applyNumberFormat="1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64" fontId="11" fillId="0" borderId="4" xfId="0" applyNumberFormat="1" applyFont="1" applyFill="1" applyBorder="1" applyAlignment="1">
      <alignment horizontal="center" vertical="center"/>
    </xf>
    <xf numFmtId="1" fontId="17" fillId="0" borderId="3" xfId="2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 applyProtection="1">
      <alignment horizontal="center" vertical="center"/>
    </xf>
    <xf numFmtId="165" fontId="18" fillId="0" borderId="1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/>
    <xf numFmtId="0" fontId="13" fillId="0" borderId="16" xfId="0" applyFont="1" applyFill="1" applyBorder="1" applyAlignment="1">
      <alignment horizontal="center" vertical="center"/>
    </xf>
    <xf numFmtId="0" fontId="1" fillId="0" borderId="4" xfId="3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164" fontId="22" fillId="0" borderId="9" xfId="0" applyNumberFormat="1" applyFont="1" applyFill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23" fillId="0" borderId="0" xfId="1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/>
    <xf numFmtId="0" fontId="7" fillId="2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" vertical="center"/>
    </xf>
    <xf numFmtId="0" fontId="26" fillId="10" borderId="4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28" fillId="0" borderId="4" xfId="0" applyNumberFormat="1" applyFont="1" applyBorder="1" applyAlignment="1">
      <alignment horizontal="center" vertical="center"/>
    </xf>
    <xf numFmtId="164" fontId="28" fillId="10" borderId="4" xfId="0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9" fillId="0" borderId="4" xfId="0" applyFont="1" applyBorder="1" applyAlignment="1">
      <alignment horizontal="center" vertical="center"/>
    </xf>
    <xf numFmtId="0" fontId="29" fillId="10" borderId="4" xfId="0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7" fillId="11" borderId="4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36" fillId="2" borderId="21" xfId="0" applyFont="1" applyFill="1" applyBorder="1" applyAlignment="1" applyProtection="1">
      <alignment horizontal="left" vertical="center"/>
    </xf>
    <xf numFmtId="0" fontId="3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textRotation="90"/>
    </xf>
    <xf numFmtId="0" fontId="13" fillId="2" borderId="25" xfId="0" applyFont="1" applyFill="1" applyBorder="1" applyAlignment="1" applyProtection="1">
      <alignment horizontal="center" vertical="center" textRotation="90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3" fillId="3" borderId="27" xfId="0" applyFont="1" applyFill="1" applyBorder="1" applyAlignment="1" applyProtection="1">
      <alignment horizontal="center" vertical="center" textRotation="90" wrapText="1"/>
    </xf>
    <xf numFmtId="0" fontId="13" fillId="2" borderId="1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3" borderId="32" xfId="0" applyFont="1" applyFill="1" applyBorder="1" applyAlignment="1" applyProtection="1">
      <alignment horizontal="center" vertical="center" wrapText="1"/>
    </xf>
    <xf numFmtId="0" fontId="13" fillId="3" borderId="33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38" fillId="3" borderId="1" xfId="0" applyFont="1" applyFill="1" applyBorder="1" applyAlignment="1" applyProtection="1">
      <alignment horizontal="center" vertical="center"/>
    </xf>
    <xf numFmtId="0" fontId="38" fillId="3" borderId="3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</xf>
    <xf numFmtId="0" fontId="39" fillId="2" borderId="1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vertical="center"/>
    </xf>
    <xf numFmtId="0" fontId="0" fillId="0" borderId="13" xfId="0" applyBorder="1" applyAlignment="1">
      <alignment vertical="center"/>
    </xf>
    <xf numFmtId="1" fontId="11" fillId="21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left" vertical="center" wrapText="1"/>
    </xf>
    <xf numFmtId="165" fontId="4" fillId="2" borderId="37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 wrapText="1"/>
    </xf>
    <xf numFmtId="168" fontId="4" fillId="4" borderId="4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right" vertical="center" wrapText="1"/>
    </xf>
    <xf numFmtId="0" fontId="5" fillId="0" borderId="19" xfId="0" applyFont="1" applyFill="1" applyBorder="1" applyAlignment="1" applyProtection="1">
      <alignment horizontal="right" vertical="center" wrapText="1"/>
    </xf>
    <xf numFmtId="0" fontId="5" fillId="0" borderId="20" xfId="0" applyFont="1" applyFill="1" applyBorder="1" applyAlignment="1" applyProtection="1">
      <alignment horizontal="right" vertical="center" wrapText="1"/>
    </xf>
    <xf numFmtId="168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righ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/>
    </xf>
    <xf numFmtId="0" fontId="42" fillId="0" borderId="18" xfId="0" applyFont="1" applyFill="1" applyBorder="1" applyAlignment="1" applyProtection="1">
      <alignment horizontal="right" vertical="center" wrapText="1"/>
    </xf>
    <xf numFmtId="0" fontId="42" fillId="0" borderId="19" xfId="0" applyFont="1" applyFill="1" applyBorder="1" applyAlignment="1" applyProtection="1">
      <alignment horizontal="right" vertical="center" wrapText="1"/>
    </xf>
    <xf numFmtId="0" fontId="42" fillId="0" borderId="20" xfId="0" applyFont="1" applyFill="1" applyBorder="1" applyAlignment="1" applyProtection="1">
      <alignment horizontal="right" vertical="center" wrapText="1"/>
    </xf>
    <xf numFmtId="168" fontId="22" fillId="0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4" fillId="4" borderId="40" xfId="0" applyFont="1" applyFill="1" applyBorder="1" applyAlignment="1" applyProtection="1">
      <alignment horizontal="center" vertical="center" textRotation="90"/>
    </xf>
    <xf numFmtId="0" fontId="4" fillId="4" borderId="41" xfId="0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4" fillId="7" borderId="3" xfId="0" applyFont="1" applyFill="1" applyBorder="1" applyAlignment="1" applyProtection="1">
      <alignment vertical="center"/>
    </xf>
    <xf numFmtId="164" fontId="12" fillId="9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6" fillId="2" borderId="0" xfId="0" applyFont="1" applyFill="1" applyBorder="1" applyAlignment="1" applyProtection="1">
      <alignment horizontal="center"/>
    </xf>
    <xf numFmtId="0" fontId="36" fillId="2" borderId="0" xfId="0" applyFont="1" applyFill="1" applyAlignment="1" applyProtection="1">
      <alignment horizont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 textRotation="90" wrapText="1"/>
    </xf>
    <xf numFmtId="0" fontId="4" fillId="4" borderId="47" xfId="0" applyFont="1" applyFill="1" applyBorder="1" applyAlignment="1" applyProtection="1">
      <alignment horizontal="center" vertical="center" textRotation="90"/>
    </xf>
    <xf numFmtId="0" fontId="4" fillId="2" borderId="23" xfId="0" applyFont="1" applyFill="1" applyBorder="1" applyAlignment="1" applyProtection="1">
      <alignment horizontal="center" vertical="center" textRotation="90" wrapText="1"/>
    </xf>
    <xf numFmtId="0" fontId="5" fillId="2" borderId="3" xfId="0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center" vertical="center"/>
    </xf>
    <xf numFmtId="0" fontId="4" fillId="4" borderId="43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0" fontId="32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 wrapText="1"/>
    </xf>
    <xf numFmtId="165" fontId="5" fillId="2" borderId="37" xfId="0" applyNumberFormat="1" applyFont="1" applyFill="1" applyBorder="1" applyAlignment="1" applyProtection="1">
      <alignment horizontal="center" vertical="center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5" fillId="7" borderId="20" xfId="0" applyFont="1" applyFill="1" applyBorder="1" applyAlignment="1" applyProtection="1">
      <alignment horizontal="center" vertical="center" wrapText="1"/>
    </xf>
    <xf numFmtId="164" fontId="4" fillId="8" borderId="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53" xfId="0" applyFont="1" applyBorder="1" applyAlignment="1">
      <alignment horizontal="right" vertical="center" wrapText="1"/>
    </xf>
    <xf numFmtId="0" fontId="19" fillId="0" borderId="43" xfId="0" applyFont="1" applyFill="1" applyBorder="1" applyAlignment="1" applyProtection="1">
      <alignment horizontal="center" vertical="center"/>
    </xf>
    <xf numFmtId="0" fontId="45" fillId="0" borderId="43" xfId="0" applyFont="1" applyFill="1" applyBorder="1" applyAlignment="1" applyProtection="1">
      <alignment horizontal="center" vertical="center"/>
    </xf>
    <xf numFmtId="0" fontId="45" fillId="0" borderId="48" xfId="0" applyFont="1" applyFill="1" applyBorder="1" applyAlignment="1" applyProtection="1">
      <alignment horizontal="right" vertical="center" wrapText="1"/>
    </xf>
    <xf numFmtId="0" fontId="45" fillId="0" borderId="49" xfId="0" applyFont="1" applyFill="1" applyBorder="1" applyAlignment="1" applyProtection="1">
      <alignment horizontal="right" vertical="center" wrapText="1"/>
    </xf>
    <xf numFmtId="0" fontId="45" fillId="0" borderId="50" xfId="0" applyFont="1" applyFill="1" applyBorder="1" applyAlignment="1" applyProtection="1">
      <alignment horizontal="right" vertical="center" wrapText="1"/>
    </xf>
    <xf numFmtId="164" fontId="19" fillId="0" borderId="4" xfId="0" applyNumberFormat="1" applyFont="1" applyFill="1" applyBorder="1" applyAlignment="1" applyProtection="1">
      <alignment horizontal="center" vertical="center" wrapText="1"/>
    </xf>
    <xf numFmtId="164" fontId="45" fillId="0" borderId="4" xfId="0" applyNumberFormat="1" applyFont="1" applyFill="1" applyBorder="1" applyAlignment="1" applyProtection="1">
      <alignment horizontal="center" vertical="center" wrapText="1"/>
    </xf>
    <xf numFmtId="0" fontId="42" fillId="0" borderId="4" xfId="0" applyFont="1" applyFill="1" applyBorder="1" applyAlignment="1" applyProtection="1">
      <alignment horizontal="right" vertical="center"/>
    </xf>
    <xf numFmtId="164" fontId="22" fillId="0" borderId="4" xfId="0" applyNumberFormat="1" applyFont="1" applyFill="1" applyBorder="1" applyAlignment="1" applyProtection="1">
      <alignment horizontal="center" vertical="center" wrapText="1"/>
    </xf>
    <xf numFmtId="164" fontId="42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5" fillId="2" borderId="0" xfId="0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center" wrapText="1"/>
    </xf>
    <xf numFmtId="0" fontId="13" fillId="0" borderId="32" xfId="0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4" fillId="4" borderId="43" xfId="0" applyNumberFormat="1" applyFont="1" applyFill="1" applyBorder="1" applyAlignment="1" applyProtection="1">
      <alignment horizontal="center" vertical="center"/>
    </xf>
    <xf numFmtId="0" fontId="4" fillId="4" borderId="54" xfId="0" applyFont="1" applyFill="1" applyBorder="1" applyAlignment="1" applyProtection="1">
      <alignment vertical="center" wrapText="1"/>
    </xf>
    <xf numFmtId="0" fontId="0" fillId="0" borderId="50" xfId="0" applyBorder="1" applyAlignment="1">
      <alignment vertical="center" wrapText="1"/>
    </xf>
    <xf numFmtId="165" fontId="4" fillId="2" borderId="7" xfId="0" applyNumberFormat="1" applyFont="1" applyFill="1" applyBorder="1" applyAlignment="1" applyProtection="1">
      <alignment horizontal="center" vertical="center"/>
    </xf>
    <xf numFmtId="165" fontId="4" fillId="3" borderId="7" xfId="0" applyNumberFormat="1" applyFont="1" applyFill="1" applyBorder="1" applyAlignment="1" applyProtection="1">
      <alignment horizontal="center" vertical="center"/>
    </xf>
    <xf numFmtId="165" fontId="6" fillId="3" borderId="55" xfId="0" applyNumberFormat="1" applyFont="1" applyFill="1" applyBorder="1" applyAlignment="1" applyProtection="1">
      <alignment horizontal="center" vertical="center"/>
    </xf>
    <xf numFmtId="0" fontId="42" fillId="0" borderId="48" xfId="0" applyFont="1" applyFill="1" applyBorder="1" applyAlignment="1" applyProtection="1">
      <alignment horizontal="right" vertical="center" wrapText="1"/>
    </xf>
    <xf numFmtId="0" fontId="42" fillId="0" borderId="49" xfId="0" applyFont="1" applyFill="1" applyBorder="1" applyAlignment="1" applyProtection="1">
      <alignment horizontal="right" vertical="center" wrapText="1"/>
    </xf>
    <xf numFmtId="0" fontId="42" fillId="0" borderId="50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Protection="1"/>
    <xf numFmtId="0" fontId="48" fillId="0" borderId="0" xfId="38" applyFont="1" applyFill="1" applyAlignment="1">
      <alignment horizontal="center" vertical="center" wrapText="1"/>
    </xf>
    <xf numFmtId="0" fontId="48" fillId="0" borderId="0" xfId="38" applyFont="1" applyFill="1" applyAlignment="1">
      <alignment horizontal="center" vertical="center" wrapText="1"/>
    </xf>
    <xf numFmtId="0" fontId="50" fillId="0" borderId="58" xfId="38" applyFont="1" applyFill="1" applyBorder="1" applyAlignment="1">
      <alignment horizontal="center" vertical="center" wrapText="1"/>
    </xf>
    <xf numFmtId="0" fontId="51" fillId="0" borderId="58" xfId="38" applyFont="1" applyFill="1" applyBorder="1" applyAlignment="1">
      <alignment horizontal="center" vertical="center" wrapText="1"/>
    </xf>
    <xf numFmtId="0" fontId="50" fillId="0" borderId="58" xfId="38" applyFont="1" applyFill="1" applyBorder="1" applyAlignment="1">
      <alignment horizontal="center" vertical="center"/>
    </xf>
    <xf numFmtId="0" fontId="50" fillId="0" borderId="59" xfId="38" applyFont="1" applyFill="1" applyBorder="1" applyAlignment="1">
      <alignment horizontal="center" vertical="center" wrapText="1"/>
    </xf>
    <xf numFmtId="0" fontId="52" fillId="22" borderId="58" xfId="38" applyFont="1" applyFill="1" applyBorder="1" applyAlignment="1">
      <alignment horizontal="center" vertical="center" wrapText="1"/>
    </xf>
    <xf numFmtId="0" fontId="53" fillId="0" borderId="58" xfId="38" applyFont="1" applyFill="1" applyBorder="1" applyAlignment="1">
      <alignment horizontal="center" vertical="center" wrapText="1"/>
    </xf>
    <xf numFmtId="0" fontId="54" fillId="22" borderId="58" xfId="38" applyFont="1" applyFill="1" applyBorder="1" applyAlignment="1">
      <alignment horizontal="center" vertical="center" wrapText="1"/>
    </xf>
    <xf numFmtId="0" fontId="52" fillId="22" borderId="58" xfId="38" applyFont="1" applyFill="1" applyBorder="1" applyAlignment="1">
      <alignment horizontal="center" vertical="center"/>
    </xf>
    <xf numFmtId="0" fontId="52" fillId="0" borderId="58" xfId="38" applyFont="1" applyFill="1" applyBorder="1" applyAlignment="1">
      <alignment horizontal="center" vertical="center" wrapText="1"/>
    </xf>
    <xf numFmtId="0" fontId="53" fillId="0" borderId="59" xfId="38" applyFont="1" applyFill="1" applyBorder="1" applyAlignment="1">
      <alignment horizontal="center" vertical="center" wrapText="1"/>
    </xf>
    <xf numFmtId="0" fontId="52" fillId="22" borderId="58" xfId="38" applyFont="1" applyFill="1" applyBorder="1" applyAlignment="1">
      <alignment horizontal="center" vertical="center"/>
    </xf>
    <xf numFmtId="0" fontId="53" fillId="0" borderId="58" xfId="38" applyFont="1" applyFill="1" applyBorder="1" applyAlignment="1">
      <alignment horizontal="center" vertical="center" wrapText="1"/>
    </xf>
    <xf numFmtId="0" fontId="55" fillId="0" borderId="58" xfId="38" applyFont="1" applyFill="1" applyBorder="1" applyAlignment="1">
      <alignment vertical="center"/>
    </xf>
    <xf numFmtId="1" fontId="56" fillId="22" borderId="60" xfId="38" applyNumberFormat="1" applyFont="1" applyFill="1" applyBorder="1" applyAlignment="1">
      <alignment horizontal="center" vertical="center"/>
    </xf>
    <xf numFmtId="164" fontId="11" fillId="21" borderId="60" xfId="38" applyNumberFormat="1" applyFont="1" applyFill="1" applyBorder="1" applyAlignment="1">
      <alignment horizontal="center" vertical="center"/>
    </xf>
    <xf numFmtId="0" fontId="56" fillId="22" borderId="60" xfId="38" applyFont="1" applyFill="1" applyBorder="1" applyAlignment="1">
      <alignment horizontal="center" vertical="center"/>
    </xf>
    <xf numFmtId="0" fontId="56" fillId="22" borderId="58" xfId="38" applyFont="1" applyFill="1" applyBorder="1" applyAlignment="1">
      <alignment horizontal="center" vertical="center"/>
    </xf>
    <xf numFmtId="1" fontId="56" fillId="22" borderId="58" xfId="38" applyNumberFormat="1" applyFont="1" applyFill="1" applyBorder="1" applyAlignment="1">
      <alignment horizontal="center" vertical="center"/>
    </xf>
    <xf numFmtId="0" fontId="57" fillId="22" borderId="58" xfId="38" applyFont="1" applyFill="1" applyBorder="1" applyAlignment="1">
      <alignment horizontal="center" vertical="center"/>
    </xf>
    <xf numFmtId="0" fontId="58" fillId="21" borderId="58" xfId="38" applyFont="1" applyFill="1" applyBorder="1" applyAlignment="1">
      <alignment vertical="center"/>
    </xf>
    <xf numFmtId="0" fontId="11" fillId="21" borderId="58" xfId="38" applyFont="1" applyFill="1" applyBorder="1" applyAlignment="1">
      <alignment horizontal="center" vertical="center"/>
    </xf>
    <xf numFmtId="0" fontId="11" fillId="21" borderId="61" xfId="38" applyFont="1" applyFill="1" applyBorder="1" applyAlignment="1">
      <alignment horizontal="center" vertical="center"/>
    </xf>
    <xf numFmtId="0" fontId="11" fillId="21" borderId="62" xfId="38" applyFont="1" applyFill="1" applyBorder="1" applyAlignment="1">
      <alignment horizontal="center" vertical="center"/>
    </xf>
    <xf numFmtId="0" fontId="11" fillId="21" borderId="63" xfId="38" applyFont="1" applyFill="1" applyBorder="1" applyAlignment="1">
      <alignment horizontal="center" vertical="center"/>
    </xf>
    <xf numFmtId="0" fontId="55" fillId="0" borderId="61" xfId="38" applyFont="1" applyFill="1" applyBorder="1" applyAlignment="1">
      <alignment vertical="center"/>
    </xf>
    <xf numFmtId="0" fontId="58" fillId="23" borderId="58" xfId="38" applyFont="1" applyFill="1" applyBorder="1" applyAlignment="1">
      <alignment horizontal="center" vertical="center" wrapText="1"/>
    </xf>
    <xf numFmtId="1" fontId="11" fillId="23" borderId="61" xfId="38" applyNumberFormat="1" applyFont="1" applyFill="1" applyBorder="1" applyAlignment="1">
      <alignment horizontal="center" vertical="center"/>
    </xf>
    <xf numFmtId="0" fontId="60" fillId="22" borderId="58" xfId="0" applyFont="1" applyFill="1" applyBorder="1" applyAlignment="1" applyProtection="1">
      <alignment horizontal="center" vertical="center" wrapText="1"/>
    </xf>
    <xf numFmtId="9" fontId="61" fillId="0" borderId="58" xfId="0" applyNumberFormat="1" applyFont="1" applyFill="1" applyBorder="1" applyAlignment="1" applyProtection="1">
      <alignment horizontal="center" vertical="center"/>
    </xf>
    <xf numFmtId="165" fontId="62" fillId="22" borderId="58" xfId="0" applyNumberFormat="1" applyFont="1" applyFill="1" applyBorder="1" applyAlignment="1" applyProtection="1">
      <alignment horizontal="center" vertical="center"/>
    </xf>
    <xf numFmtId="165" fontId="62" fillId="22" borderId="58" xfId="39" applyNumberFormat="1" applyFont="1" applyFill="1" applyBorder="1" applyAlignment="1">
      <alignment horizontal="center" vertical="center"/>
    </xf>
    <xf numFmtId="165" fontId="54" fillId="0" borderId="58" xfId="38" applyNumberFormat="1" applyFont="1" applyFill="1" applyBorder="1" applyAlignment="1">
      <alignment horizontal="center" vertical="center" wrapText="1"/>
    </xf>
    <xf numFmtId="165" fontId="54" fillId="0" borderId="58" xfId="38" applyNumberFormat="1" applyFont="1" applyFill="1" applyBorder="1" applyAlignment="1">
      <alignment horizontal="center" vertical="center"/>
    </xf>
    <xf numFmtId="165" fontId="63" fillId="22" borderId="58" xfId="39" applyNumberFormat="1" applyFont="1" applyFill="1" applyBorder="1" applyAlignment="1">
      <alignment horizontal="center" vertical="center"/>
    </xf>
    <xf numFmtId="165" fontId="54" fillId="0" borderId="62" xfId="38" applyNumberFormat="1" applyFont="1" applyFill="1" applyBorder="1" applyAlignment="1">
      <alignment horizontal="center" vertical="center"/>
    </xf>
    <xf numFmtId="0" fontId="55" fillId="0" borderId="58" xfId="38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1" fontId="20" fillId="0" borderId="61" xfId="38" applyNumberFormat="1" applyFont="1" applyFill="1" applyBorder="1" applyAlignment="1">
      <alignment horizontal="center" vertical="center"/>
    </xf>
    <xf numFmtId="164" fontId="20" fillId="0" borderId="60" xfId="38" applyNumberFormat="1" applyFont="1" applyFill="1" applyBorder="1" applyAlignment="1">
      <alignment horizontal="center" vertical="center"/>
    </xf>
    <xf numFmtId="0" fontId="11" fillId="0" borderId="58" xfId="38" applyFont="1" applyFill="1" applyBorder="1" applyAlignment="1">
      <alignment horizontal="center" vertical="center" wrapText="1"/>
    </xf>
    <xf numFmtId="1" fontId="52" fillId="0" borderId="58" xfId="38" applyNumberFormat="1" applyFont="1" applyFill="1" applyBorder="1" applyAlignment="1">
      <alignment horizontal="center" vertical="center"/>
    </xf>
    <xf numFmtId="9" fontId="52" fillId="0" borderId="58" xfId="1" applyFont="1" applyFill="1" applyBorder="1" applyAlignment="1">
      <alignment horizontal="center" vertical="center"/>
    </xf>
    <xf numFmtId="165" fontId="52" fillId="0" borderId="58" xfId="1" applyNumberFormat="1" applyFont="1" applyFill="1" applyBorder="1" applyAlignment="1">
      <alignment horizontal="center" vertical="center"/>
    </xf>
    <xf numFmtId="0" fontId="20" fillId="0" borderId="58" xfId="38" applyFont="1" applyFill="1" applyBorder="1" applyAlignment="1">
      <alignment horizontal="right" vertical="center" wrapText="1"/>
    </xf>
    <xf numFmtId="0" fontId="0" fillId="0" borderId="61" xfId="38" applyFont="1" applyFill="1" applyBorder="1" applyAlignment="1">
      <alignment horizontal="right" vertical="center" wrapText="1"/>
    </xf>
    <xf numFmtId="0" fontId="0" fillId="0" borderId="61" xfId="0" applyFill="1" applyBorder="1" applyAlignment="1" applyProtection="1">
      <alignment horizontal="center" vertical="center"/>
      <protection locked="0"/>
    </xf>
    <xf numFmtId="0" fontId="0" fillId="0" borderId="61" xfId="38" applyFont="1" applyFill="1" applyBorder="1" applyAlignment="1">
      <alignment horizontal="center" vertical="center"/>
    </xf>
    <xf numFmtId="164" fontId="0" fillId="0" borderId="64" xfId="38" applyNumberFormat="1" applyFont="1" applyFill="1" applyBorder="1" applyAlignment="1">
      <alignment horizontal="center" vertical="center"/>
    </xf>
    <xf numFmtId="0" fontId="0" fillId="0" borderId="65" xfId="38" applyFont="1" applyFill="1" applyBorder="1" applyAlignment="1">
      <alignment horizontal="center" vertical="center"/>
    </xf>
    <xf numFmtId="0" fontId="0" fillId="0" borderId="66" xfId="38" applyFont="1" applyFill="1" applyBorder="1" applyAlignment="1">
      <alignment horizontal="center" vertical="center"/>
    </xf>
    <xf numFmtId="1" fontId="56" fillId="0" borderId="64" xfId="38" applyNumberFormat="1" applyFont="1" applyFill="1" applyBorder="1" applyAlignment="1">
      <alignment horizontal="center" vertical="center"/>
    </xf>
    <xf numFmtId="0" fontId="47" fillId="0" borderId="4" xfId="38" applyFont="1" applyFill="1" applyBorder="1" applyAlignment="1">
      <alignment horizontal="right" vertical="center" wrapText="1"/>
    </xf>
    <xf numFmtId="0" fontId="66" fillId="0" borderId="4" xfId="0" applyFont="1" applyFill="1" applyBorder="1" applyAlignment="1" applyProtection="1">
      <alignment horizontal="center" vertical="center"/>
      <protection locked="0"/>
    </xf>
    <xf numFmtId="0" fontId="47" fillId="0" borderId="4" xfId="38" applyFont="1" applyFill="1" applyBorder="1" applyAlignment="1">
      <alignment horizontal="center" vertical="center"/>
    </xf>
    <xf numFmtId="164" fontId="47" fillId="0" borderId="4" xfId="38" applyNumberFormat="1" applyFont="1" applyFill="1" applyBorder="1" applyAlignment="1">
      <alignment horizontal="center" vertical="center"/>
    </xf>
    <xf numFmtId="0" fontId="47" fillId="0" borderId="0" xfId="38" applyFont="1" applyFill="1" applyAlignment="1"/>
    <xf numFmtId="0" fontId="0" fillId="0" borderId="67" xfId="38" applyFont="1" applyFill="1" applyBorder="1" applyAlignment="1">
      <alignment horizontal="left" vertical="center"/>
    </xf>
    <xf numFmtId="0" fontId="68" fillId="0" borderId="58" xfId="38" applyFont="1" applyFill="1" applyBorder="1" applyAlignment="1">
      <alignment horizontal="center" vertical="center" wrapText="1"/>
    </xf>
    <xf numFmtId="0" fontId="54" fillId="0" borderId="58" xfId="38" applyFont="1" applyFill="1" applyBorder="1" applyAlignment="1">
      <alignment horizontal="center" vertical="center" wrapText="1"/>
    </xf>
    <xf numFmtId="0" fontId="54" fillId="0" borderId="60" xfId="38" applyFont="1" applyFill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/>
    </xf>
    <xf numFmtId="0" fontId="70" fillId="24" borderId="58" xfId="0" applyFont="1" applyFill="1" applyBorder="1" applyAlignment="1" applyProtection="1">
      <alignment horizontal="center" vertical="center"/>
    </xf>
    <xf numFmtId="1" fontId="11" fillId="21" borderId="62" xfId="38" applyNumberFormat="1" applyFont="1" applyFill="1" applyBorder="1" applyAlignment="1">
      <alignment horizontal="center" vertical="center"/>
    </xf>
    <xf numFmtId="0" fontId="69" fillId="22" borderId="64" xfId="34" applyFont="1" applyFill="1" applyBorder="1" applyAlignment="1">
      <alignment horizontal="center" vertical="center"/>
    </xf>
    <xf numFmtId="0" fontId="58" fillId="21" borderId="58" xfId="38" applyFont="1" applyFill="1" applyBorder="1" applyAlignment="1">
      <alignment horizontal="center" vertical="center" wrapText="1"/>
    </xf>
    <xf numFmtId="0" fontId="70" fillId="21" borderId="4" xfId="0" applyFont="1" applyFill="1" applyBorder="1" applyAlignment="1" applyProtection="1">
      <alignment horizontal="center" vertical="center"/>
    </xf>
    <xf numFmtId="0" fontId="69" fillId="21" borderId="58" xfId="0" applyFont="1" applyFill="1" applyBorder="1" applyAlignment="1">
      <alignment horizontal="center" vertical="center"/>
    </xf>
    <xf numFmtId="1" fontId="69" fillId="21" borderId="58" xfId="0" applyNumberFormat="1" applyFont="1" applyFill="1" applyBorder="1" applyAlignment="1">
      <alignment horizontal="center" vertical="center"/>
    </xf>
    <xf numFmtId="0" fontId="60" fillId="22" borderId="58" xfId="0" applyFont="1" applyFill="1" applyBorder="1" applyAlignment="1" applyProtection="1">
      <alignment horizontal="left" vertical="center" wrapText="1"/>
    </xf>
    <xf numFmtId="165" fontId="62" fillId="22" borderId="65" xfId="39" applyNumberFormat="1" applyFont="1" applyFill="1" applyBorder="1" applyAlignment="1">
      <alignment horizontal="center" vertical="center"/>
    </xf>
    <xf numFmtId="165" fontId="62" fillId="22" borderId="4" xfId="39" applyNumberFormat="1" applyFont="1" applyFill="1" applyBorder="1" applyAlignment="1">
      <alignment horizontal="center" vertical="center"/>
    </xf>
    <xf numFmtId="165" fontId="62" fillId="22" borderId="63" xfId="39" applyNumberFormat="1" applyFont="1" applyFill="1" applyBorder="1" applyAlignment="1">
      <alignment horizontal="center" vertical="center"/>
    </xf>
    <xf numFmtId="0" fontId="47" fillId="0" borderId="58" xfId="38" applyFont="1" applyFill="1" applyBorder="1" applyAlignment="1">
      <alignment horizontal="center" vertical="center" wrapText="1"/>
    </xf>
    <xf numFmtId="0" fontId="66" fillId="0" borderId="68" xfId="0" applyFont="1" applyFill="1" applyBorder="1" applyAlignment="1" applyProtection="1">
      <alignment horizontal="center" vertical="center"/>
    </xf>
    <xf numFmtId="0" fontId="71" fillId="0" borderId="58" xfId="0" applyFont="1" applyFill="1" applyBorder="1" applyAlignment="1">
      <alignment horizontal="center" vertical="center"/>
    </xf>
    <xf numFmtId="164" fontId="47" fillId="0" borderId="60" xfId="38" applyNumberFormat="1" applyFont="1" applyFill="1" applyBorder="1" applyAlignment="1">
      <alignment horizontal="center" vertical="center"/>
    </xf>
    <xf numFmtId="0" fontId="11" fillId="0" borderId="58" xfId="38" applyFont="1" applyFill="1" applyBorder="1" applyAlignment="1">
      <alignment horizontal="left" vertical="center" wrapText="1"/>
    </xf>
    <xf numFmtId="0" fontId="52" fillId="0" borderId="58" xfId="38" applyFont="1" applyFill="1" applyBorder="1" applyAlignment="1">
      <alignment horizontal="center" vertical="center" wrapText="1"/>
    </xf>
    <xf numFmtId="165" fontId="52" fillId="0" borderId="58" xfId="1" applyNumberFormat="1" applyFont="1" applyFill="1" applyBorder="1" applyAlignment="1">
      <alignment horizontal="center" vertical="center" wrapText="1"/>
    </xf>
    <xf numFmtId="0" fontId="47" fillId="0" borderId="58" xfId="38" applyFont="1" applyFill="1" applyBorder="1" applyAlignment="1">
      <alignment horizontal="right" vertical="center" wrapText="1"/>
    </xf>
    <xf numFmtId="164" fontId="20" fillId="0" borderId="64" xfId="38" applyNumberFormat="1" applyFont="1" applyFill="1" applyBorder="1" applyAlignment="1">
      <alignment horizontal="center" vertical="center"/>
    </xf>
    <xf numFmtId="168" fontId="6" fillId="0" borderId="4" xfId="0" applyNumberFormat="1" applyFont="1" applyFill="1" applyBorder="1" applyAlignment="1" applyProtection="1">
      <alignment horizontal="center" vertical="center"/>
    </xf>
    <xf numFmtId="9" fontId="5" fillId="0" borderId="43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</xf>
    <xf numFmtId="10" fontId="73" fillId="0" borderId="4" xfId="1" applyNumberFormat="1" applyFont="1" applyFill="1" applyBorder="1" applyAlignment="1" applyProtection="1">
      <alignment horizontal="center" vertical="center"/>
    </xf>
    <xf numFmtId="10" fontId="73" fillId="0" borderId="4" xfId="1" applyNumberFormat="1" applyFont="1" applyFill="1" applyBorder="1" applyAlignment="1" applyProtection="1">
      <alignment horizontal="center" vertical="center" wrapText="1"/>
    </xf>
    <xf numFmtId="165" fontId="73" fillId="0" borderId="4" xfId="1" applyNumberFormat="1" applyFont="1" applyFill="1" applyBorder="1" applyAlignment="1" applyProtection="1">
      <alignment horizontal="center" vertical="center"/>
    </xf>
    <xf numFmtId="9" fontId="6" fillId="0" borderId="36" xfId="0" applyNumberFormat="1" applyFont="1" applyFill="1" applyBorder="1" applyAlignment="1" applyProtection="1">
      <alignment horizontal="center" vertical="center"/>
    </xf>
    <xf numFmtId="167" fontId="6" fillId="4" borderId="4" xfId="0" applyNumberFormat="1" applyFont="1" applyFill="1" applyBorder="1" applyAlignment="1" applyProtection="1">
      <alignment horizontal="center" vertical="center"/>
    </xf>
    <xf numFmtId="168" fontId="74" fillId="0" borderId="4" xfId="0" applyNumberFormat="1" applyFont="1" applyFill="1" applyBorder="1" applyAlignment="1" applyProtection="1">
      <alignment horizontal="center" vertical="center"/>
    </xf>
    <xf numFmtId="165" fontId="33" fillId="0" borderId="4" xfId="1" applyNumberFormat="1" applyFont="1" applyFill="1" applyBorder="1" applyAlignment="1" applyProtection="1">
      <alignment horizontal="center" vertical="center"/>
    </xf>
    <xf numFmtId="164" fontId="22" fillId="0" borderId="43" xfId="0" applyNumberFormat="1" applyFont="1" applyFill="1" applyBorder="1" applyAlignment="1" applyProtection="1">
      <alignment horizontal="center" vertical="center"/>
    </xf>
    <xf numFmtId="0" fontId="74" fillId="0" borderId="48" xfId="0" applyFont="1" applyFill="1" applyBorder="1" applyAlignment="1" applyProtection="1">
      <alignment horizontal="right" vertical="center" wrapText="1"/>
    </xf>
    <xf numFmtId="0" fontId="74" fillId="0" borderId="49" xfId="0" applyFont="1" applyFill="1" applyBorder="1" applyAlignment="1" applyProtection="1">
      <alignment horizontal="right" vertical="center" wrapText="1"/>
    </xf>
    <xf numFmtId="0" fontId="74" fillId="0" borderId="50" xfId="0" applyFont="1" applyFill="1" applyBorder="1" applyAlignment="1" applyProtection="1">
      <alignment horizontal="right" vertical="center" wrapText="1"/>
    </xf>
    <xf numFmtId="164" fontId="74" fillId="0" borderId="4" xfId="0" applyNumberFormat="1" applyFont="1" applyFill="1" applyBorder="1" applyAlignment="1" applyProtection="1">
      <alignment horizontal="center" vertical="center" wrapText="1"/>
    </xf>
    <xf numFmtId="0" fontId="74" fillId="0" borderId="4" xfId="0" applyFont="1" applyFill="1" applyBorder="1" applyAlignment="1" applyProtection="1">
      <alignment horizontal="right" vertical="center"/>
    </xf>
    <xf numFmtId="0" fontId="74" fillId="0" borderId="56" xfId="0" applyFont="1" applyFill="1" applyBorder="1" applyAlignment="1" applyProtection="1">
      <alignment horizontal="right" vertical="center"/>
    </xf>
    <xf numFmtId="0" fontId="74" fillId="0" borderId="11" xfId="0" applyFont="1" applyFill="1" applyBorder="1" applyAlignment="1" applyProtection="1">
      <alignment horizontal="right" vertical="center"/>
    </xf>
    <xf numFmtId="2" fontId="74" fillId="0" borderId="57" xfId="0" applyNumberFormat="1" applyFont="1" applyFill="1" applyBorder="1" applyAlignment="1" applyProtection="1">
      <alignment horizontal="center" vertical="center" wrapText="1"/>
    </xf>
    <xf numFmtId="164" fontId="74" fillId="0" borderId="57" xfId="0" applyNumberFormat="1" applyFont="1" applyFill="1" applyBorder="1" applyAlignment="1" applyProtection="1">
      <alignment horizontal="center" vertical="center" wrapText="1"/>
    </xf>
    <xf numFmtId="1" fontId="20" fillId="0" borderId="58" xfId="0" applyNumberFormat="1" applyFont="1" applyFill="1" applyBorder="1" applyAlignment="1">
      <alignment horizontal="center" vertical="center"/>
    </xf>
    <xf numFmtId="0" fontId="66" fillId="0" borderId="63" xfId="0" applyFont="1" applyFill="1" applyBorder="1" applyAlignment="1" applyProtection="1">
      <alignment horizontal="center" vertical="center"/>
      <protection locked="0"/>
    </xf>
    <xf numFmtId="0" fontId="47" fillId="0" borderId="61" xfId="38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164" fontId="47" fillId="0" borderId="64" xfId="38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164" fontId="47" fillId="0" borderId="65" xfId="38" applyNumberFormat="1" applyFont="1" applyFill="1" applyBorder="1" applyAlignment="1">
      <alignment horizontal="center" vertical="center"/>
    </xf>
    <xf numFmtId="164" fontId="47" fillId="0" borderId="61" xfId="38" applyNumberFormat="1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7" fillId="0" borderId="4" xfId="38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1" fontId="20" fillId="9" borderId="4" xfId="0" applyNumberFormat="1" applyFont="1" applyFill="1" applyBorder="1" applyAlignment="1">
      <alignment horizontal="center" vertical="center"/>
    </xf>
    <xf numFmtId="1" fontId="20" fillId="7" borderId="4" xfId="0" applyNumberFormat="1" applyFont="1" applyFill="1" applyBorder="1" applyAlignment="1">
      <alignment horizontal="center" vertical="center"/>
    </xf>
    <xf numFmtId="168" fontId="42" fillId="0" borderId="4" xfId="0" applyNumberFormat="1" applyFont="1" applyFill="1" applyBorder="1" applyAlignment="1" applyProtection="1">
      <alignment horizontal="center" vertical="center"/>
    </xf>
    <xf numFmtId="0" fontId="75" fillId="0" borderId="4" xfId="0" applyFont="1" applyFill="1" applyBorder="1" applyAlignment="1" applyProtection="1">
      <alignment horizontal="right" vertical="center" wrapText="1"/>
    </xf>
    <xf numFmtId="0" fontId="74" fillId="0" borderId="4" xfId="0" applyFont="1" applyFill="1" applyBorder="1" applyAlignment="1" applyProtection="1">
      <alignment horizontal="right" vertical="center" wrapText="1"/>
    </xf>
    <xf numFmtId="0" fontId="74" fillId="0" borderId="18" xfId="0" applyFont="1" applyFill="1" applyBorder="1" applyAlignment="1" applyProtection="1">
      <alignment horizontal="right" vertical="center" wrapText="1"/>
    </xf>
    <xf numFmtId="0" fontId="74" fillId="0" borderId="19" xfId="0" applyFont="1" applyFill="1" applyBorder="1" applyAlignment="1" applyProtection="1">
      <alignment horizontal="right" vertical="center" wrapText="1"/>
    </xf>
    <xf numFmtId="0" fontId="74" fillId="0" borderId="20" xfId="0" applyFont="1" applyFill="1" applyBorder="1" applyAlignment="1" applyProtection="1">
      <alignment horizontal="right" vertical="center" wrapText="1"/>
    </xf>
    <xf numFmtId="164" fontId="20" fillId="21" borderId="60" xfId="38" applyNumberFormat="1" applyFont="1" applyFill="1" applyBorder="1" applyAlignment="1">
      <alignment horizontal="center" vertical="center"/>
    </xf>
    <xf numFmtId="1" fontId="20" fillId="0" borderId="60" xfId="38" applyNumberFormat="1" applyFont="1" applyFill="1" applyBorder="1" applyAlignment="1">
      <alignment horizontal="center" vertical="center"/>
    </xf>
    <xf numFmtId="0" fontId="20" fillId="0" borderId="61" xfId="38" applyFont="1" applyFill="1" applyBorder="1" applyAlignment="1">
      <alignment horizontal="center" vertical="center"/>
    </xf>
    <xf numFmtId="1" fontId="20" fillId="0" borderId="58" xfId="38" applyNumberFormat="1" applyFont="1" applyFill="1" applyBorder="1" applyAlignment="1">
      <alignment horizontal="center" vertical="center"/>
    </xf>
    <xf numFmtId="0" fontId="20" fillId="0" borderId="65" xfId="38" applyFont="1" applyFill="1" applyBorder="1" applyAlignment="1">
      <alignment horizontal="center" vertical="center"/>
    </xf>
    <xf numFmtId="0" fontId="20" fillId="0" borderId="66" xfId="38" applyFont="1" applyFill="1" applyBorder="1" applyAlignment="1">
      <alignment horizontal="center" vertical="center"/>
    </xf>
    <xf numFmtId="1" fontId="20" fillId="0" borderId="64" xfId="38" applyNumberFormat="1" applyFont="1" applyFill="1" applyBorder="1" applyAlignment="1">
      <alignment horizontal="center" vertical="center"/>
    </xf>
  </cellXfs>
  <cellStyles count="40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40% — акцент1" xfId="10"/>
    <cellStyle name="40% — акцент2" xfId="11"/>
    <cellStyle name="40% — акцент3" xfId="12"/>
    <cellStyle name="40% — акцент4" xfId="13"/>
    <cellStyle name="40% — акцент5" xfId="14"/>
    <cellStyle name="40% — акцент6" xfId="15"/>
    <cellStyle name="60% — акцент1" xfId="16"/>
    <cellStyle name="60% — акцент2" xfId="17"/>
    <cellStyle name="60% — акцент3" xfId="18"/>
    <cellStyle name="60% — акцент4" xfId="19"/>
    <cellStyle name="60% — акцент5" xfId="20"/>
    <cellStyle name="60% — акцент6" xfId="21"/>
    <cellStyle name="Excel_BuiltIn_Percent" xfId="39"/>
    <cellStyle name="normal" xfId="22"/>
    <cellStyle name="Обычный" xfId="0" builtinId="0"/>
    <cellStyle name="Обычный 2" xfId="23"/>
    <cellStyle name="Обычный 2 2" xfId="24"/>
    <cellStyle name="Обычный 2 3" xfId="25"/>
    <cellStyle name="Обычный 2 4" xfId="26"/>
    <cellStyle name="Обычный 3" xfId="27"/>
    <cellStyle name="Обычный 3 2" xfId="28"/>
    <cellStyle name="Обычный 3 3" xfId="29"/>
    <cellStyle name="Обычный 3 4" xfId="30"/>
    <cellStyle name="Обычный 4" xfId="31"/>
    <cellStyle name="Обычный 4 2" xfId="32"/>
    <cellStyle name="Обычный 5" xfId="3"/>
    <cellStyle name="Обычный 6" xfId="33"/>
    <cellStyle name="Обычный_Смертность от травм всего населения за 9 месяцев 2008 г. (version 1)" xfId="38"/>
    <cellStyle name="Обычный_янв" xfId="2"/>
    <cellStyle name="Обычный_янв_1" xfId="34"/>
    <cellStyle name="Процентный" xfId="1" builtinId="5"/>
    <cellStyle name="Процентный 3" xfId="35"/>
    <cellStyle name="ТЕКСТ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44;&#1077;&#1084;&#1086;&#1075;&#1088;&#1072;&#1092;&#1080;&#1103;%20%20%2008,09,10\2009\2009\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-&#1052;&#1072;&#1096;&#1072;\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(2013)\&#1044;&#1077;&#1084;&#1086;&#1075;&#1088;&#1072;&#1092;&#1080;&#1103;%20%20(08-13,%2014,15,16,17,18\2018\&#1045;&#1089;&#1090;&#1077;-&#1077;%20&#1076;&#1074;&#1080;-&#1077;-18&#1075;\&#1044;&#1077;&#1084;&#1086;&#1075;&#1088;&#1072;&#1092;&#1080;&#1103;%20-2018\&#1087;&#1086;%20&#1082;&#1083;&#1072;&#1089;&#1089;&#1072;&#1084;%20&#1073;&#1086;&#1083;&#1077;&#1079;%20-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СК"/>
      <sheetName val="БСК-7мес-17"/>
      <sheetName val="БОД"/>
      <sheetName val="янв -18 "/>
      <sheetName val="янв (2)"/>
      <sheetName val="2 мес-17"/>
      <sheetName val="2 мес-17 (рай)"/>
      <sheetName val="1 квар"/>
      <sheetName val="1 кв (2)"/>
      <sheetName val="АПР"/>
      <sheetName val="4 мес "/>
      <sheetName val="4  (1)"/>
      <sheetName val="май"/>
      <sheetName val="за 5 м"/>
      <sheetName val="за 5 м-1"/>
      <sheetName val="июнь"/>
      <sheetName val="за 6 м (1)"/>
      <sheetName val="за 6 м (2)"/>
      <sheetName val="1 полуг"/>
      <sheetName val="1 полуг-1"/>
      <sheetName val="1 полуг-2"/>
      <sheetName val="июнь (2)"/>
      <sheetName val="июль"/>
      <sheetName val="7 мес-17 "/>
      <sheetName val="7 мес (2)"/>
      <sheetName val="авг"/>
      <sheetName val="авг (2)"/>
      <sheetName val="8 мес-17"/>
      <sheetName val="R 00-99"/>
      <sheetName val="8 (2)"/>
      <sheetName val="8 мес"/>
      <sheetName val="сен"/>
      <sheetName val="9 мес"/>
      <sheetName val="9 мес (2)"/>
      <sheetName val="окт"/>
      <sheetName val="10 мес"/>
      <sheetName val="10мес-2"/>
      <sheetName val="10мес-не пол-я"/>
      <sheetName val="Лист6"/>
      <sheetName val="ноя"/>
      <sheetName val="ноя (мои данные)"/>
      <sheetName val="11м"/>
      <sheetName val="11м (2)"/>
      <sheetName val="декаб (2)"/>
      <sheetName val="2017"/>
      <sheetName val="злок онк"/>
      <sheetName val="2017(1)"/>
      <sheetName val="янв-тр"/>
      <sheetName val="янв-тр (2)"/>
      <sheetName val="фев-тр "/>
      <sheetName val="тр-за 2 мес"/>
      <sheetName val="тр-за 2 мес (рай)"/>
      <sheetName val="март-тр "/>
      <sheetName val="тр1 кв"/>
      <sheetName val="класс бол -тр1 кв "/>
      <sheetName val="4 мес"/>
      <sheetName val="4 мес (2)"/>
      <sheetName val="5 мес"/>
      <sheetName val="5 мес (2)"/>
      <sheetName val="тр 1 п"/>
      <sheetName val="тр 1 п (2)"/>
      <sheetName val="тр 7_мес"/>
      <sheetName val="тр 7_мес (2)"/>
      <sheetName val="авг-17"/>
      <sheetName val="8м-2017"/>
      <sheetName val="тр 8 мес (2)"/>
      <sheetName val="сен-17"/>
      <sheetName val="тр-9 мес"/>
      <sheetName val="тр-9 мес (2)"/>
      <sheetName val="10м (труд) "/>
      <sheetName val="10м (труд) -2"/>
      <sheetName val="11м (труд)"/>
      <sheetName val="11м (труд) (2)"/>
      <sheetName val="2017тру"/>
      <sheetName val="2017тру (2)"/>
      <sheetName val="R"/>
      <sheetName val="НИЗ"/>
      <sheetName val="Минэконразв"/>
      <sheetName val="МДДК"/>
      <sheetName val="Лист1"/>
      <sheetName val="Лист3"/>
    </sheetNames>
    <sheetDataSet>
      <sheetData sheetId="0"/>
      <sheetData sheetId="1"/>
      <sheetData sheetId="2"/>
      <sheetData sheetId="3">
        <row r="5">
          <cell r="C5">
            <v>33923</v>
          </cell>
          <cell r="D5">
            <v>20</v>
          </cell>
          <cell r="E5">
            <v>1</v>
          </cell>
          <cell r="F5">
            <v>3</v>
          </cell>
          <cell r="K5">
            <v>10</v>
          </cell>
          <cell r="L5">
            <v>1</v>
          </cell>
          <cell r="P5">
            <v>1</v>
          </cell>
          <cell r="U5">
            <v>4</v>
          </cell>
          <cell r="V5">
            <v>1</v>
          </cell>
        </row>
        <row r="6">
          <cell r="C6">
            <v>8308</v>
          </cell>
          <cell r="D6">
            <v>5</v>
          </cell>
          <cell r="F6">
            <v>1</v>
          </cell>
          <cell r="T6">
            <v>4</v>
          </cell>
        </row>
        <row r="7">
          <cell r="C7">
            <v>12410</v>
          </cell>
          <cell r="D7">
            <v>15</v>
          </cell>
          <cell r="E7">
            <v>1</v>
          </cell>
          <cell r="F7">
            <v>4</v>
          </cell>
          <cell r="H7">
            <v>1</v>
          </cell>
          <cell r="J7">
            <v>1</v>
          </cell>
          <cell r="K7">
            <v>6</v>
          </cell>
          <cell r="T7">
            <v>1</v>
          </cell>
          <cell r="U7">
            <v>1</v>
          </cell>
        </row>
        <row r="8">
          <cell r="C8">
            <v>13741</v>
          </cell>
          <cell r="D8">
            <v>9</v>
          </cell>
          <cell r="E8">
            <v>1</v>
          </cell>
          <cell r="F8">
            <v>2</v>
          </cell>
          <cell r="H8">
            <v>1</v>
          </cell>
          <cell r="J8">
            <v>3</v>
          </cell>
          <cell r="K8">
            <v>1</v>
          </cell>
          <cell r="U8">
            <v>1</v>
          </cell>
        </row>
        <row r="9">
          <cell r="C9">
            <v>14322</v>
          </cell>
          <cell r="D9">
            <v>7</v>
          </cell>
          <cell r="K9">
            <v>5</v>
          </cell>
          <cell r="P9">
            <v>1</v>
          </cell>
          <cell r="T9">
            <v>1</v>
          </cell>
        </row>
        <row r="10">
          <cell r="C10">
            <v>11587</v>
          </cell>
          <cell r="D10">
            <v>10</v>
          </cell>
          <cell r="K10">
            <v>6</v>
          </cell>
          <cell r="U10">
            <v>4</v>
          </cell>
        </row>
        <row r="11">
          <cell r="C11">
            <v>19240</v>
          </cell>
          <cell r="D11">
            <v>5</v>
          </cell>
          <cell r="K11">
            <v>5</v>
          </cell>
        </row>
        <row r="12">
          <cell r="C12">
            <v>14659</v>
          </cell>
          <cell r="D12">
            <v>15</v>
          </cell>
          <cell r="J12">
            <v>1</v>
          </cell>
          <cell r="K12">
            <v>7</v>
          </cell>
          <cell r="L12">
            <v>1</v>
          </cell>
          <cell r="M12">
            <v>1</v>
          </cell>
          <cell r="T12">
            <v>4</v>
          </cell>
          <cell r="U12">
            <v>1</v>
          </cell>
        </row>
        <row r="13">
          <cell r="C13">
            <v>16338</v>
          </cell>
          <cell r="D13">
            <v>26</v>
          </cell>
          <cell r="F13">
            <v>3</v>
          </cell>
          <cell r="K13">
            <v>7</v>
          </cell>
          <cell r="L13">
            <v>1</v>
          </cell>
          <cell r="M13">
            <v>1</v>
          </cell>
          <cell r="P13">
            <v>2</v>
          </cell>
          <cell r="T13">
            <v>3</v>
          </cell>
          <cell r="U13">
            <v>9</v>
          </cell>
        </row>
        <row r="14">
          <cell r="C14">
            <v>10406.5</v>
          </cell>
          <cell r="D14">
            <v>14</v>
          </cell>
          <cell r="F14">
            <v>5</v>
          </cell>
          <cell r="K14">
            <v>6</v>
          </cell>
          <cell r="M14">
            <v>2</v>
          </cell>
          <cell r="P14">
            <v>1</v>
          </cell>
        </row>
        <row r="15">
          <cell r="C15">
            <v>154934.5</v>
          </cell>
          <cell r="D15">
            <v>126</v>
          </cell>
          <cell r="E15">
            <v>3</v>
          </cell>
          <cell r="F15">
            <v>18</v>
          </cell>
          <cell r="G15">
            <v>0</v>
          </cell>
          <cell r="H15">
            <v>2</v>
          </cell>
          <cell r="I15">
            <v>0</v>
          </cell>
          <cell r="J15">
            <v>5</v>
          </cell>
          <cell r="K15">
            <v>53</v>
          </cell>
          <cell r="L15">
            <v>3</v>
          </cell>
          <cell r="M15">
            <v>4</v>
          </cell>
          <cell r="N15">
            <v>0</v>
          </cell>
          <cell r="O15">
            <v>0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13</v>
          </cell>
          <cell r="U15">
            <v>20</v>
          </cell>
          <cell r="V15">
            <v>1</v>
          </cell>
        </row>
        <row r="16">
          <cell r="C16">
            <v>63146</v>
          </cell>
          <cell r="D16">
            <v>57</v>
          </cell>
          <cell r="E16">
            <v>1</v>
          </cell>
          <cell r="F16">
            <v>8</v>
          </cell>
          <cell r="H16">
            <v>2</v>
          </cell>
          <cell r="J16">
            <v>1</v>
          </cell>
          <cell r="K16">
            <v>25</v>
          </cell>
          <cell r="L16">
            <v>2</v>
          </cell>
          <cell r="M16">
            <v>2</v>
          </cell>
          <cell r="P16">
            <v>1</v>
          </cell>
          <cell r="T16">
            <v>7</v>
          </cell>
          <cell r="U16">
            <v>8</v>
          </cell>
          <cell r="V16">
            <v>1</v>
          </cell>
        </row>
        <row r="17">
          <cell r="C17">
            <v>218080.5</v>
          </cell>
          <cell r="D17">
            <v>183</v>
          </cell>
          <cell r="E17">
            <v>4</v>
          </cell>
          <cell r="F17">
            <v>26</v>
          </cell>
          <cell r="G17">
            <v>0</v>
          </cell>
          <cell r="H17">
            <v>4</v>
          </cell>
          <cell r="I17">
            <v>0</v>
          </cell>
          <cell r="J17">
            <v>6</v>
          </cell>
          <cell r="K17">
            <v>78</v>
          </cell>
          <cell r="L17">
            <v>5</v>
          </cell>
          <cell r="M17">
            <v>6</v>
          </cell>
          <cell r="N17">
            <v>0</v>
          </cell>
          <cell r="O17">
            <v>0</v>
          </cell>
          <cell r="P17">
            <v>6</v>
          </cell>
          <cell r="Q17">
            <v>0</v>
          </cell>
          <cell r="R17">
            <v>0</v>
          </cell>
          <cell r="S17">
            <v>0</v>
          </cell>
          <cell r="T17">
            <v>20</v>
          </cell>
          <cell r="U17">
            <v>28</v>
          </cell>
          <cell r="V17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5">
          <cell r="C5">
            <v>18301</v>
          </cell>
          <cell r="D5">
            <v>8</v>
          </cell>
          <cell r="F5">
            <v>1</v>
          </cell>
          <cell r="K5">
            <v>2</v>
          </cell>
          <cell r="L5">
            <v>1</v>
          </cell>
          <cell r="S5">
            <v>4</v>
          </cell>
        </row>
        <row r="6">
          <cell r="C6">
            <v>4428</v>
          </cell>
          <cell r="D6">
            <v>0</v>
          </cell>
        </row>
        <row r="7">
          <cell r="C7">
            <v>6135</v>
          </cell>
          <cell r="D7">
            <v>3</v>
          </cell>
          <cell r="E7">
            <v>1</v>
          </cell>
          <cell r="F7">
            <v>1</v>
          </cell>
          <cell r="S7">
            <v>1</v>
          </cell>
        </row>
        <row r="8">
          <cell r="C8">
            <v>6898</v>
          </cell>
          <cell r="D8">
            <v>2</v>
          </cell>
          <cell r="E8">
            <v>1</v>
          </cell>
          <cell r="S8">
            <v>1</v>
          </cell>
        </row>
        <row r="9">
          <cell r="C9">
            <v>7251</v>
          </cell>
          <cell r="D9">
            <v>1</v>
          </cell>
          <cell r="K9">
            <v>1</v>
          </cell>
        </row>
        <row r="10">
          <cell r="C10">
            <v>5892</v>
          </cell>
          <cell r="D10">
            <v>6</v>
          </cell>
          <cell r="K10">
            <v>3</v>
          </cell>
          <cell r="S10">
            <v>3</v>
          </cell>
        </row>
        <row r="11">
          <cell r="C11">
            <v>9897</v>
          </cell>
          <cell r="D11">
            <v>0</v>
          </cell>
        </row>
        <row r="12">
          <cell r="C12">
            <v>7325</v>
          </cell>
          <cell r="D12">
            <v>5</v>
          </cell>
          <cell r="J12">
            <v>1</v>
          </cell>
          <cell r="K12">
            <v>1</v>
          </cell>
          <cell r="R12">
            <v>2</v>
          </cell>
          <cell r="S12">
            <v>1</v>
          </cell>
        </row>
        <row r="13">
          <cell r="C13">
            <v>8521</v>
          </cell>
          <cell r="D13">
            <v>11</v>
          </cell>
          <cell r="F13">
            <v>2</v>
          </cell>
          <cell r="K13">
            <v>2</v>
          </cell>
          <cell r="L13">
            <v>1</v>
          </cell>
          <cell r="S13">
            <v>6</v>
          </cell>
        </row>
        <row r="14">
          <cell r="C14">
            <v>5239</v>
          </cell>
          <cell r="D14">
            <v>3</v>
          </cell>
          <cell r="F14">
            <v>1</v>
          </cell>
          <cell r="K14">
            <v>1</v>
          </cell>
          <cell r="M14">
            <v>1</v>
          </cell>
        </row>
        <row r="15">
          <cell r="C15">
            <v>79887</v>
          </cell>
          <cell r="D15">
            <v>39</v>
          </cell>
          <cell r="E15">
            <v>2</v>
          </cell>
          <cell r="F15">
            <v>5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10</v>
          </cell>
          <cell r="L15">
            <v>2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</v>
          </cell>
          <cell r="S15">
            <v>16</v>
          </cell>
          <cell r="T15">
            <v>0</v>
          </cell>
        </row>
        <row r="16">
          <cell r="C16">
            <v>36996</v>
          </cell>
          <cell r="D16">
            <v>17</v>
          </cell>
          <cell r="E16">
            <v>1</v>
          </cell>
          <cell r="F16">
            <v>3</v>
          </cell>
          <cell r="J16">
            <v>1</v>
          </cell>
          <cell r="K16">
            <v>5</v>
          </cell>
          <cell r="L16">
            <v>1</v>
          </cell>
          <cell r="S16">
            <v>6</v>
          </cell>
          <cell r="T16">
            <v>1</v>
          </cell>
        </row>
        <row r="17">
          <cell r="C17">
            <v>116883</v>
          </cell>
          <cell r="D17">
            <v>56</v>
          </cell>
          <cell r="E17">
            <v>3</v>
          </cell>
          <cell r="F17">
            <v>8</v>
          </cell>
          <cell r="G17">
            <v>0</v>
          </cell>
          <cell r="H17">
            <v>0</v>
          </cell>
          <cell r="I17">
            <v>0</v>
          </cell>
          <cell r="J17">
            <v>2</v>
          </cell>
          <cell r="K17">
            <v>15</v>
          </cell>
          <cell r="L17">
            <v>3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2</v>
          </cell>
          <cell r="S17">
            <v>22</v>
          </cell>
          <cell r="T17">
            <v>1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showZeros="0" tabSelected="1" view="pageBreakPreview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0" sqref="Q20"/>
    </sheetView>
  </sheetViews>
  <sheetFormatPr defaultRowHeight="12.75"/>
  <cols>
    <col min="1" max="1" width="3.5703125" customWidth="1"/>
    <col min="2" max="2" width="14.5703125" customWidth="1"/>
    <col min="3" max="3" width="8.5703125" customWidth="1"/>
    <col min="4" max="5" width="7.140625" customWidth="1"/>
    <col min="6" max="6" width="5.28515625" customWidth="1"/>
    <col min="7" max="7" width="6" customWidth="1"/>
    <col min="8" max="8" width="5.7109375" customWidth="1"/>
    <col min="9" max="9" width="6.42578125" customWidth="1"/>
    <col min="10" max="10" width="6" customWidth="1"/>
    <col min="11" max="11" width="6.7109375" customWidth="1"/>
    <col min="12" max="12" width="5.85546875" customWidth="1"/>
    <col min="13" max="13" width="6.28515625" customWidth="1"/>
    <col min="14" max="14" width="7.140625" customWidth="1"/>
    <col min="15" max="15" width="7.7109375" customWidth="1"/>
    <col min="16" max="16" width="7" customWidth="1"/>
    <col min="17" max="17" width="6.5703125" customWidth="1"/>
    <col min="18" max="18" width="7.42578125" customWidth="1"/>
    <col min="19" max="19" width="7.28515625" customWidth="1"/>
    <col min="20" max="20" width="6.7109375" customWidth="1"/>
    <col min="21" max="21" width="8.7109375" customWidth="1"/>
    <col min="22" max="22" width="8.42578125" customWidth="1"/>
    <col min="23" max="23" width="7.28515625" customWidth="1"/>
    <col min="24" max="24" width="6.85546875" customWidth="1"/>
    <col min="25" max="25" width="8.140625" customWidth="1"/>
    <col min="26" max="26" width="8.5703125" customWidth="1"/>
    <col min="27" max="27" width="7.5703125" customWidth="1"/>
    <col min="28" max="28" width="7" customWidth="1"/>
    <col min="29" max="29" width="11.140625" customWidth="1"/>
  </cols>
  <sheetData>
    <row r="1" spans="1:29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9" ht="22.5" customHeight="1" thickBo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9" ht="30.75" customHeight="1" thickBot="1">
      <c r="A3" s="2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5"/>
      <c r="G3" s="5"/>
      <c r="H3" s="5"/>
      <c r="I3" s="5"/>
      <c r="J3" s="5"/>
      <c r="K3" s="5"/>
      <c r="L3" s="5"/>
      <c r="M3" s="5"/>
      <c r="N3" s="6" t="s">
        <v>7</v>
      </c>
      <c r="O3" s="4" t="s">
        <v>8</v>
      </c>
      <c r="P3" s="4"/>
      <c r="Q3" s="4"/>
      <c r="R3" s="4"/>
      <c r="S3" s="4"/>
      <c r="T3" s="4"/>
      <c r="U3" s="6" t="s">
        <v>9</v>
      </c>
      <c r="V3" s="7" t="s">
        <v>10</v>
      </c>
      <c r="W3" s="7" t="s">
        <v>11</v>
      </c>
      <c r="X3" s="8" t="s">
        <v>12</v>
      </c>
      <c r="Y3" s="9" t="s">
        <v>13</v>
      </c>
      <c r="Z3" s="10" t="s">
        <v>14</v>
      </c>
      <c r="AA3" s="11" t="s">
        <v>15</v>
      </c>
      <c r="AB3" s="12" t="s">
        <v>16</v>
      </c>
      <c r="AC3" s="13" t="s">
        <v>17</v>
      </c>
    </row>
    <row r="4" spans="1:29" ht="15.75" customHeight="1" thickBot="1">
      <c r="A4" s="2"/>
      <c r="B4" s="2"/>
      <c r="C4" s="3"/>
      <c r="D4" s="4"/>
      <c r="E4" s="14" t="s">
        <v>18</v>
      </c>
      <c r="F4" s="2" t="s">
        <v>19</v>
      </c>
      <c r="G4" s="2" t="s">
        <v>20</v>
      </c>
      <c r="H4" s="15" t="s">
        <v>21</v>
      </c>
      <c r="I4" s="16"/>
      <c r="J4" s="2" t="s">
        <v>22</v>
      </c>
      <c r="K4" s="2" t="s">
        <v>23</v>
      </c>
      <c r="L4" s="2" t="s">
        <v>24</v>
      </c>
      <c r="M4" s="2" t="s">
        <v>25</v>
      </c>
      <c r="N4" s="6"/>
      <c r="O4" s="6" t="s">
        <v>26</v>
      </c>
      <c r="P4" s="6" t="s">
        <v>27</v>
      </c>
      <c r="Q4" s="6" t="s">
        <v>28</v>
      </c>
      <c r="R4" s="6" t="s">
        <v>29</v>
      </c>
      <c r="S4" s="6" t="s">
        <v>30</v>
      </c>
      <c r="T4" s="17" t="s">
        <v>31</v>
      </c>
      <c r="U4" s="6"/>
      <c r="V4" s="7"/>
      <c r="W4" s="7"/>
      <c r="X4" s="8"/>
      <c r="Y4" s="9"/>
      <c r="Z4" s="18"/>
      <c r="AA4" s="11"/>
      <c r="AB4" s="19"/>
      <c r="AC4" s="20"/>
    </row>
    <row r="5" spans="1:29" ht="72.75" customHeight="1">
      <c r="A5" s="2"/>
      <c r="B5" s="2"/>
      <c r="C5" s="3"/>
      <c r="D5" s="4"/>
      <c r="E5" s="14"/>
      <c r="F5" s="2"/>
      <c r="G5" s="2"/>
      <c r="H5" s="21" t="s">
        <v>32</v>
      </c>
      <c r="I5" s="22" t="s">
        <v>33</v>
      </c>
      <c r="J5" s="2"/>
      <c r="K5" s="2"/>
      <c r="L5" s="2"/>
      <c r="M5" s="2"/>
      <c r="N5" s="6"/>
      <c r="O5" s="6"/>
      <c r="P5" s="6"/>
      <c r="Q5" s="6"/>
      <c r="R5" s="6"/>
      <c r="S5" s="6"/>
      <c r="T5" s="17"/>
      <c r="U5" s="6"/>
      <c r="V5" s="7"/>
      <c r="W5" s="7"/>
      <c r="X5" s="23"/>
      <c r="Y5" s="9"/>
      <c r="Z5" s="18"/>
      <c r="AA5" s="11"/>
      <c r="AB5" s="24"/>
      <c r="AC5" s="20"/>
    </row>
    <row r="6" spans="1:29" ht="20.100000000000001" customHeight="1">
      <c r="A6" s="25">
        <v>1</v>
      </c>
      <c r="B6" s="26" t="s">
        <v>34</v>
      </c>
      <c r="C6" s="27">
        <f>AC6+Y6</f>
        <v>33923</v>
      </c>
      <c r="D6" s="28">
        <v>38</v>
      </c>
      <c r="E6" s="29">
        <v>20</v>
      </c>
      <c r="F6" s="35"/>
      <c r="G6" s="35"/>
      <c r="H6" s="35"/>
      <c r="I6" s="35"/>
      <c r="J6" s="151">
        <v>8</v>
      </c>
      <c r="K6" s="359">
        <f>E6-F6-G6</f>
        <v>20</v>
      </c>
      <c r="L6" s="35">
        <v>15</v>
      </c>
      <c r="M6" s="35">
        <f>E6-L6</f>
        <v>5</v>
      </c>
      <c r="N6" s="30">
        <f>D6*1000/C6*11.774</f>
        <v>13.189045780149161</v>
      </c>
      <c r="O6" s="30">
        <f>E6*1000/C6*11.774</f>
        <v>6.9416030421837682</v>
      </c>
      <c r="P6" s="31">
        <f>J6*1000/V6*11.774</f>
        <v>5.1468225780012018</v>
      </c>
      <c r="Q6" s="31">
        <f>F6*1000/D6</f>
        <v>0</v>
      </c>
      <c r="R6" s="31">
        <f>(H6+I6)*1000/D6+I6</f>
        <v>0</v>
      </c>
      <c r="S6" s="32">
        <f>I6*1000/D6+I6</f>
        <v>0</v>
      </c>
      <c r="T6" s="31"/>
      <c r="U6" s="33">
        <f>N6-O6</f>
        <v>6.2474427379653932</v>
      </c>
      <c r="V6" s="34">
        <v>18301</v>
      </c>
      <c r="W6" s="29"/>
      <c r="X6" s="35">
        <f>F6+G6+W6</f>
        <v>0</v>
      </c>
      <c r="Y6" s="36">
        <f>Z6/2</f>
        <v>9</v>
      </c>
      <c r="Z6" s="37">
        <f>D6-E6</f>
        <v>18</v>
      </c>
      <c r="AA6" s="38">
        <v>8318</v>
      </c>
      <c r="AB6" s="39">
        <f>X6*10000/AA6*11.774</f>
        <v>0</v>
      </c>
      <c r="AC6" s="40">
        <v>33914</v>
      </c>
    </row>
    <row r="7" spans="1:29" ht="20.100000000000001" customHeight="1">
      <c r="A7" s="25">
        <v>2</v>
      </c>
      <c r="B7" s="26" t="s">
        <v>35</v>
      </c>
      <c r="C7" s="27">
        <f t="shared" ref="C7:C17" si="0">AC7+Y7</f>
        <v>8308</v>
      </c>
      <c r="D7" s="28">
        <v>9</v>
      </c>
      <c r="E7" s="29">
        <v>5</v>
      </c>
      <c r="F7" s="35"/>
      <c r="G7" s="35"/>
      <c r="H7" s="35"/>
      <c r="I7" s="35"/>
      <c r="J7" s="151"/>
      <c r="K7" s="359">
        <f t="shared" ref="K7:K17" si="1">E7-F7-G7</f>
        <v>5</v>
      </c>
      <c r="L7" s="35">
        <v>3</v>
      </c>
      <c r="M7" s="35">
        <f t="shared" ref="M7:M17" si="2">E7-L7</f>
        <v>2</v>
      </c>
      <c r="N7" s="30">
        <f t="shared" ref="N7:N18" si="3">D7*1000/C7*11.774</f>
        <v>12.75469427058257</v>
      </c>
      <c r="O7" s="30">
        <f t="shared" ref="O7:O18" si="4">E7*1000/C7*11.774</f>
        <v>7.0859412614347619</v>
      </c>
      <c r="P7" s="31">
        <f t="shared" ref="P7:P18" si="5">J7*1000/V7*11.774</f>
        <v>0</v>
      </c>
      <c r="Q7" s="31">
        <f t="shared" ref="Q7:Q18" si="6">F7*1000/D7</f>
        <v>0</v>
      </c>
      <c r="R7" s="31">
        <f t="shared" ref="R7:R18" si="7">(H7+I7)*1000/D7+I7</f>
        <v>0</v>
      </c>
      <c r="S7" s="32">
        <f t="shared" ref="S7:S18" si="8">I7*1000/D7+I7</f>
        <v>0</v>
      </c>
      <c r="T7" s="31"/>
      <c r="U7" s="33">
        <f t="shared" ref="U7:U18" si="9">N7-O7</f>
        <v>5.6687530091478084</v>
      </c>
      <c r="V7" s="34">
        <v>4428</v>
      </c>
      <c r="W7" s="29"/>
      <c r="X7" s="35">
        <f t="shared" ref="X7:X15" si="10">F7+G7+W7</f>
        <v>0</v>
      </c>
      <c r="Y7" s="36">
        <f t="shared" ref="Y7:Y17" si="11">Z7/2</f>
        <v>2</v>
      </c>
      <c r="Z7" s="37">
        <f t="shared" ref="Z7:Z15" si="12">D7-E7</f>
        <v>4</v>
      </c>
      <c r="AA7" s="38">
        <v>2443</v>
      </c>
      <c r="AB7" s="39">
        <f t="shared" ref="AB7:AB18" si="13">X7*10000/AA7*11.774</f>
        <v>0</v>
      </c>
      <c r="AC7" s="40">
        <v>8306</v>
      </c>
    </row>
    <row r="8" spans="1:29" ht="20.100000000000001" customHeight="1">
      <c r="A8" s="25">
        <v>3</v>
      </c>
      <c r="B8" s="26" t="s">
        <v>36</v>
      </c>
      <c r="C8" s="27">
        <f t="shared" si="0"/>
        <v>12410</v>
      </c>
      <c r="D8" s="28">
        <v>13</v>
      </c>
      <c r="E8" s="29">
        <v>15</v>
      </c>
      <c r="F8" s="35"/>
      <c r="G8" s="35"/>
      <c r="H8" s="35"/>
      <c r="I8" s="35"/>
      <c r="J8" s="151">
        <v>3</v>
      </c>
      <c r="K8" s="359">
        <f t="shared" si="1"/>
        <v>15</v>
      </c>
      <c r="L8" s="35">
        <v>10</v>
      </c>
      <c r="M8" s="35">
        <f t="shared" si="2"/>
        <v>5</v>
      </c>
      <c r="N8" s="30">
        <f t="shared" si="3"/>
        <v>12.333763094278806</v>
      </c>
      <c r="O8" s="30">
        <f t="shared" si="4"/>
        <v>14.231265108783237</v>
      </c>
      <c r="P8" s="31">
        <f t="shared" si="5"/>
        <v>5.7574572127139358</v>
      </c>
      <c r="Q8" s="31">
        <f t="shared" si="6"/>
        <v>0</v>
      </c>
      <c r="R8" s="31">
        <f t="shared" si="7"/>
        <v>0</v>
      </c>
      <c r="S8" s="32">
        <f t="shared" si="8"/>
        <v>0</v>
      </c>
      <c r="T8" s="31"/>
      <c r="U8" s="33">
        <f t="shared" si="9"/>
        <v>-1.8975020145044308</v>
      </c>
      <c r="V8" s="34">
        <v>6135</v>
      </c>
      <c r="W8" s="29"/>
      <c r="X8" s="35">
        <f t="shared" si="10"/>
        <v>0</v>
      </c>
      <c r="Y8" s="36">
        <f t="shared" si="11"/>
        <v>-1</v>
      </c>
      <c r="Z8" s="37">
        <f t="shared" si="12"/>
        <v>-2</v>
      </c>
      <c r="AA8" s="38">
        <v>3818</v>
      </c>
      <c r="AB8" s="39">
        <f t="shared" si="13"/>
        <v>0</v>
      </c>
      <c r="AC8" s="40">
        <v>12411</v>
      </c>
    </row>
    <row r="9" spans="1:29" ht="20.100000000000001" customHeight="1">
      <c r="A9" s="25">
        <v>4</v>
      </c>
      <c r="B9" s="26" t="s">
        <v>37</v>
      </c>
      <c r="C9" s="27">
        <f t="shared" si="0"/>
        <v>13741</v>
      </c>
      <c r="D9" s="28">
        <v>15</v>
      </c>
      <c r="E9" s="29">
        <v>9</v>
      </c>
      <c r="F9" s="35"/>
      <c r="G9" s="35"/>
      <c r="H9" s="35"/>
      <c r="I9" s="35"/>
      <c r="J9" s="151">
        <v>3</v>
      </c>
      <c r="K9" s="359">
        <f t="shared" si="1"/>
        <v>9</v>
      </c>
      <c r="L9" s="35">
        <v>4</v>
      </c>
      <c r="M9" s="35">
        <f t="shared" si="2"/>
        <v>5</v>
      </c>
      <c r="N9" s="30">
        <f t="shared" si="3"/>
        <v>12.852776362710136</v>
      </c>
      <c r="O9" s="30">
        <f t="shared" si="4"/>
        <v>7.7116658176260815</v>
      </c>
      <c r="P9" s="31">
        <f t="shared" si="5"/>
        <v>5.1206146709191067</v>
      </c>
      <c r="Q9" s="31">
        <f t="shared" si="6"/>
        <v>0</v>
      </c>
      <c r="R9" s="31">
        <f t="shared" si="7"/>
        <v>0</v>
      </c>
      <c r="S9" s="32">
        <f t="shared" si="8"/>
        <v>0</v>
      </c>
      <c r="T9" s="31"/>
      <c r="U9" s="33">
        <f t="shared" si="9"/>
        <v>5.1411105450840546</v>
      </c>
      <c r="V9" s="34">
        <v>6898</v>
      </c>
      <c r="W9" s="29"/>
      <c r="X9" s="35">
        <f t="shared" si="10"/>
        <v>0</v>
      </c>
      <c r="Y9" s="36">
        <f t="shared" si="11"/>
        <v>3</v>
      </c>
      <c r="Z9" s="37">
        <f t="shared" si="12"/>
        <v>6</v>
      </c>
      <c r="AA9" s="38">
        <v>4420</v>
      </c>
      <c r="AB9" s="39">
        <f t="shared" si="13"/>
        <v>0</v>
      </c>
      <c r="AC9" s="41">
        <v>13738</v>
      </c>
    </row>
    <row r="10" spans="1:29" ht="20.100000000000001" customHeight="1">
      <c r="A10" s="25">
        <v>5</v>
      </c>
      <c r="B10" s="26" t="s">
        <v>38</v>
      </c>
      <c r="C10" s="27">
        <f t="shared" si="0"/>
        <v>14322</v>
      </c>
      <c r="D10" s="28">
        <v>11</v>
      </c>
      <c r="E10" s="29">
        <v>7</v>
      </c>
      <c r="F10" s="35"/>
      <c r="G10" s="35"/>
      <c r="H10" s="35"/>
      <c r="I10" s="35"/>
      <c r="J10" s="151">
        <v>1</v>
      </c>
      <c r="K10" s="359">
        <f t="shared" si="1"/>
        <v>7</v>
      </c>
      <c r="L10" s="35">
        <v>2</v>
      </c>
      <c r="M10" s="35">
        <f t="shared" si="2"/>
        <v>5</v>
      </c>
      <c r="N10" s="30">
        <f t="shared" si="3"/>
        <v>9.0430107526881702</v>
      </c>
      <c r="O10" s="30">
        <f t="shared" si="4"/>
        <v>5.7546432062561088</v>
      </c>
      <c r="P10" s="31">
        <f t="shared" si="5"/>
        <v>1.6237760308922906</v>
      </c>
      <c r="Q10" s="31">
        <f t="shared" si="6"/>
        <v>0</v>
      </c>
      <c r="R10" s="31">
        <f t="shared" si="7"/>
        <v>0</v>
      </c>
      <c r="S10" s="32">
        <f t="shared" si="8"/>
        <v>0</v>
      </c>
      <c r="T10" s="31"/>
      <c r="U10" s="33">
        <f t="shared" si="9"/>
        <v>3.2883675464320614</v>
      </c>
      <c r="V10" s="34">
        <v>7251</v>
      </c>
      <c r="W10" s="29"/>
      <c r="X10" s="35">
        <f t="shared" si="10"/>
        <v>0</v>
      </c>
      <c r="Y10" s="36">
        <f t="shared" si="11"/>
        <v>2</v>
      </c>
      <c r="Z10" s="37">
        <f t="shared" si="12"/>
        <v>4</v>
      </c>
      <c r="AA10" s="38">
        <v>4569</v>
      </c>
      <c r="AB10" s="39">
        <f t="shared" si="13"/>
        <v>0</v>
      </c>
      <c r="AC10" s="41">
        <v>14320</v>
      </c>
    </row>
    <row r="11" spans="1:29" ht="20.100000000000001" customHeight="1">
      <c r="A11" s="25">
        <v>6</v>
      </c>
      <c r="B11" s="26" t="s">
        <v>39</v>
      </c>
      <c r="C11" s="27">
        <f t="shared" si="0"/>
        <v>11587</v>
      </c>
      <c r="D11" s="28">
        <v>20</v>
      </c>
      <c r="E11" s="29">
        <v>10</v>
      </c>
      <c r="F11" s="35">
        <v>1</v>
      </c>
      <c r="G11" s="35"/>
      <c r="H11" s="35"/>
      <c r="I11" s="35"/>
      <c r="J11" s="151">
        <v>5</v>
      </c>
      <c r="K11" s="359">
        <f t="shared" si="1"/>
        <v>9</v>
      </c>
      <c r="L11" s="35">
        <v>7</v>
      </c>
      <c r="M11" s="35">
        <f t="shared" si="2"/>
        <v>3</v>
      </c>
      <c r="N11" s="30">
        <f t="shared" si="3"/>
        <v>20.322775524294467</v>
      </c>
      <c r="O11" s="30">
        <f t="shared" si="4"/>
        <v>10.161387762147234</v>
      </c>
      <c r="P11" s="31">
        <f t="shared" si="5"/>
        <v>9.9915139171758316</v>
      </c>
      <c r="Q11" s="31">
        <f t="shared" si="6"/>
        <v>50</v>
      </c>
      <c r="R11" s="31">
        <f t="shared" si="7"/>
        <v>0</v>
      </c>
      <c r="S11" s="32">
        <f t="shared" si="8"/>
        <v>0</v>
      </c>
      <c r="T11" s="31"/>
      <c r="U11" s="33">
        <f t="shared" si="9"/>
        <v>10.161387762147234</v>
      </c>
      <c r="V11" s="34">
        <v>5892</v>
      </c>
      <c r="W11" s="29">
        <v>1</v>
      </c>
      <c r="X11" s="35">
        <f t="shared" si="10"/>
        <v>2</v>
      </c>
      <c r="Y11" s="36">
        <f t="shared" si="11"/>
        <v>5</v>
      </c>
      <c r="Z11" s="37">
        <f t="shared" si="12"/>
        <v>10</v>
      </c>
      <c r="AA11" s="38">
        <v>4319</v>
      </c>
      <c r="AB11" s="39">
        <f t="shared" si="13"/>
        <v>54.521880064829816</v>
      </c>
      <c r="AC11" s="40">
        <v>11582</v>
      </c>
    </row>
    <row r="12" spans="1:29" ht="20.100000000000001" customHeight="1">
      <c r="A12" s="25">
        <v>7</v>
      </c>
      <c r="B12" s="26" t="s">
        <v>40</v>
      </c>
      <c r="C12" s="27">
        <f t="shared" si="0"/>
        <v>19240</v>
      </c>
      <c r="D12" s="28">
        <v>23</v>
      </c>
      <c r="E12" s="29">
        <v>5</v>
      </c>
      <c r="F12" s="35"/>
      <c r="G12" s="35"/>
      <c r="H12" s="35"/>
      <c r="I12" s="35"/>
      <c r="J12" s="151"/>
      <c r="K12" s="359">
        <f t="shared" si="1"/>
        <v>5</v>
      </c>
      <c r="L12" s="35">
        <v>3</v>
      </c>
      <c r="M12" s="35">
        <f t="shared" si="2"/>
        <v>2</v>
      </c>
      <c r="N12" s="30">
        <f t="shared" si="3"/>
        <v>14.074948024948023</v>
      </c>
      <c r="O12" s="30">
        <f t="shared" si="4"/>
        <v>3.0597713097713095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2">
        <f t="shared" si="8"/>
        <v>0</v>
      </c>
      <c r="T12" s="31"/>
      <c r="U12" s="33">
        <f t="shared" si="9"/>
        <v>11.015176715176715</v>
      </c>
      <c r="V12" s="42">
        <v>9897</v>
      </c>
      <c r="W12" s="29"/>
      <c r="X12" s="35">
        <f t="shared" si="10"/>
        <v>0</v>
      </c>
      <c r="Y12" s="36">
        <f t="shared" si="11"/>
        <v>9</v>
      </c>
      <c r="Z12" s="37">
        <f t="shared" si="12"/>
        <v>18</v>
      </c>
      <c r="AA12" s="43">
        <v>7640</v>
      </c>
      <c r="AB12" s="39">
        <f t="shared" si="13"/>
        <v>0</v>
      </c>
      <c r="AC12" s="40">
        <v>19231</v>
      </c>
    </row>
    <row r="13" spans="1:29" ht="20.100000000000001" customHeight="1">
      <c r="A13" s="25">
        <v>8</v>
      </c>
      <c r="B13" s="26" t="s">
        <v>41</v>
      </c>
      <c r="C13" s="27">
        <f t="shared" si="0"/>
        <v>14659</v>
      </c>
      <c r="D13" s="28">
        <v>15</v>
      </c>
      <c r="E13" s="29">
        <v>15</v>
      </c>
      <c r="F13" s="35"/>
      <c r="G13" s="35"/>
      <c r="H13" s="35"/>
      <c r="I13" s="35"/>
      <c r="J13" s="151">
        <v>5</v>
      </c>
      <c r="K13" s="359">
        <f t="shared" si="1"/>
        <v>15</v>
      </c>
      <c r="L13" s="35">
        <v>8</v>
      </c>
      <c r="M13" s="35">
        <f t="shared" si="2"/>
        <v>7</v>
      </c>
      <c r="N13" s="30">
        <f t="shared" si="3"/>
        <v>12.047888669077018</v>
      </c>
      <c r="O13" s="30">
        <f t="shared" si="4"/>
        <v>12.047888669077018</v>
      </c>
      <c r="P13" s="31">
        <f t="shared" si="5"/>
        <v>8.0368600682593865</v>
      </c>
      <c r="Q13" s="31">
        <f t="shared" si="6"/>
        <v>0</v>
      </c>
      <c r="R13" s="31">
        <f t="shared" si="7"/>
        <v>0</v>
      </c>
      <c r="S13" s="32">
        <f t="shared" si="8"/>
        <v>0</v>
      </c>
      <c r="T13" s="31"/>
      <c r="U13" s="33">
        <f t="shared" si="9"/>
        <v>0</v>
      </c>
      <c r="V13" s="34">
        <v>7325</v>
      </c>
      <c r="W13" s="29"/>
      <c r="X13" s="35">
        <f t="shared" si="10"/>
        <v>0</v>
      </c>
      <c r="Y13" s="36">
        <f t="shared" si="11"/>
        <v>0</v>
      </c>
      <c r="Z13" s="37">
        <f t="shared" si="12"/>
        <v>0</v>
      </c>
      <c r="AA13" s="38">
        <v>5280</v>
      </c>
      <c r="AB13" s="39">
        <f t="shared" si="13"/>
        <v>0</v>
      </c>
      <c r="AC13" s="40">
        <v>14659</v>
      </c>
    </row>
    <row r="14" spans="1:29" ht="20.100000000000001" customHeight="1">
      <c r="A14" s="25">
        <v>9</v>
      </c>
      <c r="B14" s="26" t="s">
        <v>42</v>
      </c>
      <c r="C14" s="27">
        <f t="shared" si="0"/>
        <v>16338</v>
      </c>
      <c r="D14" s="28">
        <v>26</v>
      </c>
      <c r="E14" s="29">
        <v>26</v>
      </c>
      <c r="F14" s="35"/>
      <c r="G14" s="35"/>
      <c r="H14" s="35"/>
      <c r="I14" s="35"/>
      <c r="J14" s="151">
        <v>9</v>
      </c>
      <c r="K14" s="359">
        <f t="shared" si="1"/>
        <v>26</v>
      </c>
      <c r="L14" s="35">
        <v>18</v>
      </c>
      <c r="M14" s="35">
        <f t="shared" si="2"/>
        <v>8</v>
      </c>
      <c r="N14" s="30">
        <f t="shared" si="3"/>
        <v>18.736932305055696</v>
      </c>
      <c r="O14" s="30">
        <f t="shared" si="4"/>
        <v>18.736932305055696</v>
      </c>
      <c r="P14" s="31">
        <f t="shared" si="5"/>
        <v>12.435864335171928</v>
      </c>
      <c r="Q14" s="31">
        <f t="shared" si="6"/>
        <v>0</v>
      </c>
      <c r="R14" s="31">
        <f t="shared" si="7"/>
        <v>0</v>
      </c>
      <c r="S14" s="32">
        <f t="shared" si="8"/>
        <v>0</v>
      </c>
      <c r="T14" s="31"/>
      <c r="U14" s="33">
        <f t="shared" si="9"/>
        <v>0</v>
      </c>
      <c r="V14" s="34">
        <v>8521</v>
      </c>
      <c r="W14" s="29"/>
      <c r="X14" s="35">
        <f t="shared" si="10"/>
        <v>0</v>
      </c>
      <c r="Y14" s="36">
        <f t="shared" si="11"/>
        <v>0</v>
      </c>
      <c r="Z14" s="37">
        <f t="shared" si="12"/>
        <v>0</v>
      </c>
      <c r="AA14" s="38">
        <v>5306</v>
      </c>
      <c r="AB14" s="39">
        <f t="shared" si="13"/>
        <v>0</v>
      </c>
      <c r="AC14" s="40">
        <v>16338</v>
      </c>
    </row>
    <row r="15" spans="1:29" ht="20.100000000000001" customHeight="1">
      <c r="A15" s="44">
        <v>10</v>
      </c>
      <c r="B15" s="45" t="s">
        <v>43</v>
      </c>
      <c r="C15" s="27">
        <f t="shared" si="0"/>
        <v>10406.5</v>
      </c>
      <c r="D15" s="28">
        <v>13</v>
      </c>
      <c r="E15" s="29">
        <v>14</v>
      </c>
      <c r="F15" s="35"/>
      <c r="G15" s="35"/>
      <c r="H15" s="35"/>
      <c r="I15" s="35"/>
      <c r="J15" s="151">
        <v>3</v>
      </c>
      <c r="K15" s="359">
        <f t="shared" si="1"/>
        <v>14</v>
      </c>
      <c r="L15" s="35">
        <v>6</v>
      </c>
      <c r="M15" s="35">
        <f t="shared" si="2"/>
        <v>8</v>
      </c>
      <c r="N15" s="30">
        <f t="shared" si="3"/>
        <v>14.708307307932539</v>
      </c>
      <c r="O15" s="30">
        <f t="shared" si="4"/>
        <v>15.839715562388891</v>
      </c>
      <c r="P15" s="31">
        <f t="shared" si="5"/>
        <v>6.7421263599923646</v>
      </c>
      <c r="Q15" s="31">
        <f t="shared" si="6"/>
        <v>0</v>
      </c>
      <c r="R15" s="31">
        <f t="shared" si="7"/>
        <v>0</v>
      </c>
      <c r="S15" s="32">
        <f t="shared" si="8"/>
        <v>0</v>
      </c>
      <c r="T15" s="31"/>
      <c r="U15" s="33">
        <f t="shared" si="9"/>
        <v>-1.1314082544563515</v>
      </c>
      <c r="V15" s="34">
        <v>5239</v>
      </c>
      <c r="W15" s="29"/>
      <c r="X15" s="35">
        <f t="shared" si="10"/>
        <v>0</v>
      </c>
      <c r="Y15" s="36">
        <f t="shared" si="11"/>
        <v>-0.5</v>
      </c>
      <c r="Z15" s="37">
        <f t="shared" si="12"/>
        <v>-1</v>
      </c>
      <c r="AA15" s="38">
        <v>2993</v>
      </c>
      <c r="AB15" s="39">
        <f t="shared" si="13"/>
        <v>0</v>
      </c>
      <c r="AC15" s="40">
        <v>10407</v>
      </c>
    </row>
    <row r="16" spans="1:29" ht="24.75" customHeight="1">
      <c r="A16" s="46"/>
      <c r="B16" s="47" t="s">
        <v>44</v>
      </c>
      <c r="C16" s="48">
        <f>SUM(C6:C15)</f>
        <v>154934.5</v>
      </c>
      <c r="D16" s="49">
        <f>SUM(D6:D15)</f>
        <v>183</v>
      </c>
      <c r="E16" s="49">
        <f t="shared" ref="E16:M16" si="14">SUM(E6:E15)</f>
        <v>126</v>
      </c>
      <c r="F16" s="49">
        <f t="shared" si="14"/>
        <v>1</v>
      </c>
      <c r="G16" s="49">
        <f t="shared" si="14"/>
        <v>0</v>
      </c>
      <c r="H16" s="49">
        <f t="shared" si="14"/>
        <v>0</v>
      </c>
      <c r="I16" s="49">
        <f t="shared" si="14"/>
        <v>0</v>
      </c>
      <c r="J16" s="49">
        <f t="shared" si="14"/>
        <v>37</v>
      </c>
      <c r="K16" s="49">
        <f t="shared" si="14"/>
        <v>125</v>
      </c>
      <c r="L16" s="49">
        <f t="shared" si="14"/>
        <v>76</v>
      </c>
      <c r="M16" s="49">
        <f t="shared" si="14"/>
        <v>50</v>
      </c>
      <c r="N16" s="50">
        <f t="shared" si="3"/>
        <v>13.906792870535611</v>
      </c>
      <c r="O16" s="50">
        <f t="shared" si="4"/>
        <v>9.5751688616802575</v>
      </c>
      <c r="P16" s="51">
        <f t="shared" si="5"/>
        <v>5.4531776133788972</v>
      </c>
      <c r="Q16" s="51">
        <f t="shared" si="6"/>
        <v>5.4644808743169397</v>
      </c>
      <c r="R16" s="51">
        <f t="shared" si="7"/>
        <v>0</v>
      </c>
      <c r="S16" s="52">
        <f t="shared" si="8"/>
        <v>0</v>
      </c>
      <c r="T16" s="53"/>
      <c r="U16" s="54">
        <f t="shared" si="9"/>
        <v>4.3316240088553535</v>
      </c>
      <c r="V16" s="55">
        <v>79887</v>
      </c>
      <c r="W16" s="49">
        <f>SUM(W6:W15)</f>
        <v>1</v>
      </c>
      <c r="X16" s="56">
        <f>SUM(X6:X15)</f>
        <v>2</v>
      </c>
      <c r="Y16" s="56">
        <f>SUM(Y6:Y15)</f>
        <v>28.5</v>
      </c>
      <c r="Z16" s="56">
        <f>SUM(Z6:Z15)</f>
        <v>57</v>
      </c>
      <c r="AA16" s="57">
        <v>49106</v>
      </c>
      <c r="AB16" s="58">
        <f t="shared" si="13"/>
        <v>4.7953406915651851</v>
      </c>
      <c r="AC16" s="56">
        <f>SUM(AC6:AC15)</f>
        <v>154906</v>
      </c>
    </row>
    <row r="17" spans="1:39" ht="20.25" customHeight="1">
      <c r="A17" s="44">
        <v>11</v>
      </c>
      <c r="B17" s="45" t="s">
        <v>45</v>
      </c>
      <c r="C17" s="27">
        <f t="shared" si="0"/>
        <v>63146</v>
      </c>
      <c r="D17" s="28">
        <v>83</v>
      </c>
      <c r="E17" s="29">
        <v>57</v>
      </c>
      <c r="F17" s="35"/>
      <c r="G17" s="35"/>
      <c r="H17" s="35"/>
      <c r="I17" s="35"/>
      <c r="J17" s="151">
        <v>17</v>
      </c>
      <c r="K17" s="359">
        <f t="shared" si="1"/>
        <v>57</v>
      </c>
      <c r="L17" s="35">
        <v>21</v>
      </c>
      <c r="M17" s="35">
        <f t="shared" si="2"/>
        <v>36</v>
      </c>
      <c r="N17" s="30">
        <f t="shared" si="3"/>
        <v>15.475912963608147</v>
      </c>
      <c r="O17" s="30">
        <f t="shared" si="4"/>
        <v>10.628036613562221</v>
      </c>
      <c r="P17" s="31">
        <f t="shared" si="5"/>
        <v>5.4102605687101306</v>
      </c>
      <c r="Q17" s="31">
        <f t="shared" si="6"/>
        <v>0</v>
      </c>
      <c r="R17" s="31">
        <f t="shared" si="7"/>
        <v>0</v>
      </c>
      <c r="S17" s="32">
        <f t="shared" si="8"/>
        <v>0</v>
      </c>
      <c r="T17" s="31"/>
      <c r="U17" s="33">
        <f t="shared" si="9"/>
        <v>4.8478763500459259</v>
      </c>
      <c r="V17" s="59">
        <v>36996</v>
      </c>
      <c r="W17" s="29"/>
      <c r="X17" s="35">
        <v>0</v>
      </c>
      <c r="Y17" s="36">
        <f t="shared" si="11"/>
        <v>13</v>
      </c>
      <c r="Z17" s="37">
        <f>D17-E17</f>
        <v>26</v>
      </c>
      <c r="AA17" s="38">
        <v>17330</v>
      </c>
      <c r="AB17" s="39">
        <f t="shared" si="13"/>
        <v>0</v>
      </c>
      <c r="AC17" s="60">
        <v>63133</v>
      </c>
    </row>
    <row r="18" spans="1:39" ht="31.5" customHeight="1">
      <c r="A18" s="61" t="s">
        <v>46</v>
      </c>
      <c r="B18" s="62"/>
      <c r="C18" s="63">
        <f>C16+C17</f>
        <v>218080.5</v>
      </c>
      <c r="D18" s="63">
        <f>D16+D17</f>
        <v>266</v>
      </c>
      <c r="E18" s="63">
        <f t="shared" ref="E18:M18" si="15">E16+E17</f>
        <v>183</v>
      </c>
      <c r="F18" s="63">
        <f t="shared" si="15"/>
        <v>1</v>
      </c>
      <c r="G18" s="63">
        <f t="shared" si="15"/>
        <v>0</v>
      </c>
      <c r="H18" s="63">
        <f t="shared" si="15"/>
        <v>0</v>
      </c>
      <c r="I18" s="63">
        <f t="shared" si="15"/>
        <v>0</v>
      </c>
      <c r="J18" s="63">
        <f t="shared" si="15"/>
        <v>54</v>
      </c>
      <c r="K18" s="63">
        <f t="shared" si="15"/>
        <v>182</v>
      </c>
      <c r="L18" s="63">
        <f t="shared" si="15"/>
        <v>97</v>
      </c>
      <c r="M18" s="63">
        <f t="shared" si="15"/>
        <v>86</v>
      </c>
      <c r="N18" s="64">
        <f t="shared" si="3"/>
        <v>14.361137286460734</v>
      </c>
      <c r="O18" s="64">
        <f t="shared" si="4"/>
        <v>9.8800305391816323</v>
      </c>
      <c r="P18" s="53">
        <f t="shared" si="5"/>
        <v>5.4395934395934393</v>
      </c>
      <c r="Q18" s="53">
        <f t="shared" si="6"/>
        <v>3.7593984962406015</v>
      </c>
      <c r="R18" s="53">
        <f t="shared" si="7"/>
        <v>0</v>
      </c>
      <c r="S18" s="65">
        <f t="shared" si="8"/>
        <v>0</v>
      </c>
      <c r="T18" s="53"/>
      <c r="U18" s="66">
        <f t="shared" si="9"/>
        <v>4.4811067472791013</v>
      </c>
      <c r="V18" s="55">
        <v>116883</v>
      </c>
      <c r="W18" s="63">
        <f t="shared" ref="W18:AC18" si="16">W16+W17</f>
        <v>1</v>
      </c>
      <c r="X18" s="63">
        <f t="shared" si="16"/>
        <v>2</v>
      </c>
      <c r="Y18" s="63">
        <f t="shared" si="16"/>
        <v>41.5</v>
      </c>
      <c r="Z18" s="63">
        <f t="shared" si="16"/>
        <v>83</v>
      </c>
      <c r="AA18" s="67">
        <v>66436</v>
      </c>
      <c r="AB18" s="58">
        <f t="shared" si="13"/>
        <v>3.5444638449033654</v>
      </c>
      <c r="AC18" s="68">
        <f t="shared" si="16"/>
        <v>218039</v>
      </c>
    </row>
    <row r="19" spans="1:39" s="80" customFormat="1" ht="31.5" customHeight="1">
      <c r="A19" s="10" t="s">
        <v>47</v>
      </c>
      <c r="B19" s="69"/>
      <c r="C19" s="27">
        <v>217038.5</v>
      </c>
      <c r="D19" s="27">
        <v>256</v>
      </c>
      <c r="E19" s="27">
        <v>193</v>
      </c>
      <c r="F19" s="27">
        <v>1</v>
      </c>
      <c r="G19" s="27">
        <v>1</v>
      </c>
      <c r="H19" s="27">
        <v>0</v>
      </c>
      <c r="I19" s="27">
        <v>1</v>
      </c>
      <c r="J19" s="27">
        <v>45</v>
      </c>
      <c r="K19" s="27">
        <v>146</v>
      </c>
      <c r="L19" s="27">
        <v>91</v>
      </c>
      <c r="M19" s="27">
        <v>102</v>
      </c>
      <c r="N19" s="70">
        <v>13.887600586992631</v>
      </c>
      <c r="O19" s="70">
        <v>10.469948880037412</v>
      </c>
      <c r="P19" s="71">
        <v>4.5098823649580355</v>
      </c>
      <c r="Q19" s="72">
        <v>3.1</v>
      </c>
      <c r="R19" s="71">
        <v>3.8910505836575875</v>
      </c>
      <c r="S19" s="73">
        <v>3.8910505836575875</v>
      </c>
      <c r="T19" s="71"/>
      <c r="U19" s="74">
        <v>3.417651706955219</v>
      </c>
      <c r="V19" s="75">
        <v>117482</v>
      </c>
      <c r="W19" s="27">
        <v>0</v>
      </c>
      <c r="X19" s="27">
        <v>2</v>
      </c>
      <c r="Y19" s="76">
        <v>31.5</v>
      </c>
      <c r="Z19" s="77">
        <v>63</v>
      </c>
      <c r="AA19" s="78">
        <v>65340</v>
      </c>
      <c r="AB19" s="79">
        <v>3.6039179675543309</v>
      </c>
      <c r="AC19" s="27">
        <v>217007</v>
      </c>
    </row>
    <row r="20" spans="1:39" ht="40.5" customHeight="1">
      <c r="A20" s="81" t="s">
        <v>48</v>
      </c>
      <c r="B20" s="82"/>
      <c r="C20" s="83"/>
      <c r="D20" s="84">
        <f>D18-D19</f>
        <v>10</v>
      </c>
      <c r="E20" s="84">
        <f t="shared" ref="E20:M20" si="17">E18-E19</f>
        <v>-10</v>
      </c>
      <c r="F20" s="84">
        <f t="shared" si="17"/>
        <v>0</v>
      </c>
      <c r="G20" s="84">
        <f t="shared" si="17"/>
        <v>-1</v>
      </c>
      <c r="H20" s="84">
        <f t="shared" si="17"/>
        <v>0</v>
      </c>
      <c r="I20" s="84">
        <f t="shared" si="17"/>
        <v>-1</v>
      </c>
      <c r="J20" s="84">
        <f t="shared" si="17"/>
        <v>9</v>
      </c>
      <c r="K20" s="84">
        <f t="shared" si="17"/>
        <v>36</v>
      </c>
      <c r="L20" s="84">
        <f t="shared" si="17"/>
        <v>6</v>
      </c>
      <c r="M20" s="84">
        <f t="shared" si="17"/>
        <v>-16</v>
      </c>
      <c r="N20" s="85">
        <f>N18/N19</f>
        <v>1.0340978051969341</v>
      </c>
      <c r="O20" s="85">
        <f t="shared" ref="O20:U20" si="18">O18/O19</f>
        <v>0.94365604382457391</v>
      </c>
      <c r="P20" s="85">
        <f t="shared" si="18"/>
        <v>1.2061497394830729</v>
      </c>
      <c r="Q20" s="86">
        <f t="shared" si="18"/>
        <v>1.2127091923356779</v>
      </c>
      <c r="R20" s="85">
        <f t="shared" si="18"/>
        <v>0</v>
      </c>
      <c r="S20" s="85">
        <f t="shared" si="18"/>
        <v>0</v>
      </c>
      <c r="T20" s="86" t="e">
        <f t="shared" si="18"/>
        <v>#DIV/0!</v>
      </c>
      <c r="U20" s="85">
        <f t="shared" si="18"/>
        <v>1.3111654233694026</v>
      </c>
      <c r="V20" s="84">
        <f t="shared" ref="V20:AB20" si="19">V18-V19</f>
        <v>-599</v>
      </c>
      <c r="W20" s="84">
        <f t="shared" si="19"/>
        <v>1</v>
      </c>
      <c r="X20" s="84">
        <f t="shared" si="19"/>
        <v>0</v>
      </c>
      <c r="Y20" s="84">
        <f t="shared" si="19"/>
        <v>10</v>
      </c>
      <c r="Z20" s="84">
        <f t="shared" si="19"/>
        <v>20</v>
      </c>
      <c r="AA20" s="84">
        <f t="shared" si="19"/>
        <v>1096</v>
      </c>
      <c r="AB20" s="84">
        <f t="shared" si="19"/>
        <v>-5.9454122650965502E-2</v>
      </c>
      <c r="AC20" s="87"/>
      <c r="AD20" s="88"/>
    </row>
    <row r="21" spans="1:39" ht="29.25" customHeight="1" thickBot="1">
      <c r="A21" s="10" t="s">
        <v>49</v>
      </c>
      <c r="B21" s="69"/>
      <c r="C21" s="27">
        <v>215215.5</v>
      </c>
      <c r="D21" s="27">
        <v>298</v>
      </c>
      <c r="E21" s="27">
        <v>189</v>
      </c>
      <c r="F21" s="27">
        <v>2</v>
      </c>
      <c r="G21" s="27">
        <v>0</v>
      </c>
      <c r="H21" s="27">
        <v>0</v>
      </c>
      <c r="I21" s="27">
        <v>4</v>
      </c>
      <c r="J21" s="27">
        <v>59</v>
      </c>
      <c r="K21" s="27">
        <v>128</v>
      </c>
      <c r="L21" s="27">
        <v>99</v>
      </c>
      <c r="M21" s="27">
        <v>90</v>
      </c>
      <c r="N21" s="70">
        <v>16.347279819529724</v>
      </c>
      <c r="O21" s="70">
        <v>10.367905657352745</v>
      </c>
      <c r="P21" s="71">
        <v>5.8658166874389455</v>
      </c>
      <c r="Q21" s="72">
        <v>6</v>
      </c>
      <c r="R21" s="71">
        <v>13.245033112582782</v>
      </c>
      <c r="S21" s="73">
        <v>13.245033112582782</v>
      </c>
      <c r="T21" s="71"/>
      <c r="U21" s="74">
        <v>5.9793741621769794</v>
      </c>
      <c r="V21" s="89">
        <v>118748</v>
      </c>
      <c r="W21" s="27">
        <v>0</v>
      </c>
      <c r="X21" s="27">
        <v>2</v>
      </c>
      <c r="Y21" s="76">
        <v>54.5</v>
      </c>
      <c r="Z21" s="77">
        <v>109</v>
      </c>
      <c r="AA21" s="90">
        <v>64080</v>
      </c>
      <c r="AB21" s="91">
        <v>3.6847690387016225</v>
      </c>
      <c r="AC21" s="27">
        <v>215161</v>
      </c>
      <c r="AD21" s="88"/>
    </row>
    <row r="22" spans="1:39" ht="26.25" customHeight="1">
      <c r="A22" s="92" t="s">
        <v>50</v>
      </c>
      <c r="B22" s="93"/>
      <c r="C22" s="94">
        <v>213755</v>
      </c>
      <c r="D22" s="95">
        <v>308</v>
      </c>
      <c r="E22" s="96">
        <v>204</v>
      </c>
      <c r="F22" s="96">
        <v>3</v>
      </c>
      <c r="G22" s="96">
        <v>1</v>
      </c>
      <c r="H22" s="96">
        <v>0</v>
      </c>
      <c r="I22" s="96">
        <v>0</v>
      </c>
      <c r="J22" s="96">
        <v>56</v>
      </c>
      <c r="K22" s="96">
        <v>201</v>
      </c>
      <c r="L22" s="96">
        <v>109</v>
      </c>
      <c r="M22" s="96">
        <v>95</v>
      </c>
      <c r="N22" s="97">
        <v>16.965179761876914</v>
      </c>
      <c r="O22" s="97">
        <v>11.236677504619776</v>
      </c>
      <c r="P22" s="98">
        <v>5.510375663365509</v>
      </c>
      <c r="Q22" s="98">
        <v>8.1999999999999993</v>
      </c>
      <c r="R22" s="98">
        <v>0</v>
      </c>
      <c r="S22" s="98">
        <v>0</v>
      </c>
      <c r="T22" s="98">
        <v>0</v>
      </c>
      <c r="U22" s="98">
        <v>5.7285022572571389</v>
      </c>
      <c r="V22" s="99">
        <v>119655</v>
      </c>
      <c r="W22" s="100">
        <v>0</v>
      </c>
      <c r="X22" s="100">
        <v>4</v>
      </c>
      <c r="Y22" s="101">
        <v>52</v>
      </c>
      <c r="AA22" s="88"/>
      <c r="AB22" s="88"/>
      <c r="AC22" s="102"/>
      <c r="AD22" s="88"/>
    </row>
    <row r="23" spans="1:39" ht="35.25" customHeight="1">
      <c r="V23" s="103" t="s">
        <v>51</v>
      </c>
      <c r="W23" s="104"/>
      <c r="X23" s="104"/>
      <c r="Y23" s="104"/>
      <c r="Z23" s="105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</row>
    <row r="24" spans="1:39" ht="28.5" customHeight="1">
      <c r="A24" s="106"/>
      <c r="B24" s="107"/>
      <c r="C24" s="107"/>
      <c r="D24" s="107"/>
      <c r="E24" s="107"/>
      <c r="F24" s="108"/>
      <c r="G24" s="108"/>
      <c r="H24" s="108"/>
      <c r="I24" s="109"/>
      <c r="J24" s="110"/>
      <c r="K24" s="110"/>
      <c r="L24" s="109"/>
      <c r="M24" s="109"/>
      <c r="N24" s="88"/>
      <c r="O24" s="88"/>
      <c r="P24" s="88"/>
      <c r="Q24" s="88"/>
      <c r="R24" s="88"/>
      <c r="S24" s="88"/>
      <c r="T24" s="88"/>
      <c r="U24" s="88"/>
      <c r="V24" s="111" t="s">
        <v>52</v>
      </c>
      <c r="W24" s="112" t="s">
        <v>53</v>
      </c>
      <c r="X24" s="113" t="s">
        <v>54</v>
      </c>
      <c r="Y24" s="114" t="s">
        <v>55</v>
      </c>
      <c r="Z24" s="115" t="s">
        <v>56</v>
      </c>
      <c r="AA24" s="88"/>
      <c r="AB24" s="88"/>
      <c r="AC24" s="88"/>
      <c r="AD24" s="88"/>
    </row>
    <row r="25" spans="1:39" ht="28.5" customHeight="1">
      <c r="Q25" s="116" t="s">
        <v>57</v>
      </c>
      <c r="R25" s="117"/>
      <c r="S25" s="117"/>
      <c r="T25" s="117"/>
      <c r="U25" s="117"/>
      <c r="V25" s="118">
        <f>(F18+G18)/V26*10000*11.774</f>
        <v>2.0145780576278147</v>
      </c>
      <c r="W25" s="118">
        <f>W18*10000/W26*11.774</f>
        <v>14.732232232232231</v>
      </c>
      <c r="X25" s="119">
        <f>X18*10000/X26*11.774</f>
        <v>3.5444638449033654</v>
      </c>
      <c r="Y25" s="118">
        <f>G18*10000/Y26*11.774</f>
        <v>0</v>
      </c>
      <c r="Z25" s="118">
        <f>F18*10000/Z26*11.774</f>
        <v>5.571908570346884</v>
      </c>
      <c r="AB25" s="88"/>
      <c r="AC25" s="88"/>
      <c r="AD25" s="88"/>
    </row>
    <row r="26" spans="1:39" ht="23.25" customHeight="1">
      <c r="A26" t="s">
        <v>58</v>
      </c>
      <c r="Q26" s="120" t="s">
        <v>59</v>
      </c>
      <c r="R26" s="121"/>
      <c r="S26" s="121"/>
      <c r="T26" s="121"/>
      <c r="U26" s="122"/>
      <c r="V26" s="123">
        <v>58444</v>
      </c>
      <c r="W26" s="123">
        <v>7992</v>
      </c>
      <c r="X26" s="124">
        <v>66436</v>
      </c>
      <c r="Y26" s="123">
        <v>54585</v>
      </c>
      <c r="Z26" s="115">
        <v>21131</v>
      </c>
      <c r="AB26" s="88"/>
      <c r="AC26" s="88"/>
      <c r="AD26" s="88"/>
    </row>
    <row r="27" spans="1:39" ht="24" customHeight="1">
      <c r="Q27" s="120" t="s">
        <v>60</v>
      </c>
      <c r="R27" s="121"/>
      <c r="S27" s="121"/>
      <c r="T27" s="121"/>
      <c r="U27" s="122"/>
      <c r="V27" s="125">
        <f>V25/V28-100%</f>
        <v>-0.50759701594688922</v>
      </c>
      <c r="W27" s="125"/>
      <c r="X27" s="126">
        <f t="shared" ref="X27:Z27" si="20">X25/X28-100%</f>
        <v>-1.6497079896441669E-2</v>
      </c>
      <c r="Y27" s="125">
        <f t="shared" si="20"/>
        <v>-1</v>
      </c>
      <c r="Z27" s="125">
        <f t="shared" si="20"/>
        <v>3.9941318442099361E-2</v>
      </c>
      <c r="AB27" s="88"/>
      <c r="AC27" s="88"/>
      <c r="AD27" s="88"/>
    </row>
    <row r="28" spans="1:39" ht="29.25" customHeight="1">
      <c r="Q28" s="116" t="s">
        <v>61</v>
      </c>
      <c r="R28" s="117"/>
      <c r="S28" s="117"/>
      <c r="T28" s="117"/>
      <c r="U28" s="117"/>
      <c r="V28" s="118">
        <v>4.0913197581485852</v>
      </c>
      <c r="W28" s="118">
        <v>0</v>
      </c>
      <c r="X28" s="119">
        <v>3.6039179675543309</v>
      </c>
      <c r="Y28" s="118">
        <v>2.1980360676548556</v>
      </c>
      <c r="Z28" s="118">
        <v>5.3579067121729231</v>
      </c>
      <c r="AB28" s="88"/>
      <c r="AC28" s="88"/>
      <c r="AD28" s="88"/>
    </row>
    <row r="29" spans="1:39" ht="29.25" customHeight="1">
      <c r="Q29" s="116" t="s">
        <v>62</v>
      </c>
      <c r="R29" s="117"/>
      <c r="S29" s="117"/>
      <c r="T29" s="117"/>
      <c r="U29" s="117"/>
      <c r="V29" s="118">
        <v>4.180594900849858</v>
      </c>
      <c r="W29" s="118">
        <v>0</v>
      </c>
      <c r="X29" s="119">
        <v>3.6847690387016225</v>
      </c>
      <c r="Y29" s="118">
        <v>4.5319667568760673</v>
      </c>
      <c r="AB29" s="88"/>
      <c r="AC29" s="88"/>
      <c r="AD29" s="88"/>
    </row>
  </sheetData>
  <sheetProtection selectLockedCells="1" selectUnlockedCells="1"/>
  <mergeCells count="43">
    <mergeCell ref="Q25:U25"/>
    <mergeCell ref="Q26:U26"/>
    <mergeCell ref="Q27:U27"/>
    <mergeCell ref="Q28:U28"/>
    <mergeCell ref="Q29:U29"/>
    <mergeCell ref="A19:B19"/>
    <mergeCell ref="A20:C20"/>
    <mergeCell ref="A21:B21"/>
    <mergeCell ref="A22:B22"/>
    <mergeCell ref="V23:Z23"/>
    <mergeCell ref="A24:E24"/>
    <mergeCell ref="P4:P5"/>
    <mergeCell ref="Q4:Q5"/>
    <mergeCell ref="R4:R5"/>
    <mergeCell ref="S4:S5"/>
    <mergeCell ref="T4:T5"/>
    <mergeCell ref="A18:B18"/>
    <mergeCell ref="AB3:AB5"/>
    <mergeCell ref="AC3:AC5"/>
    <mergeCell ref="E4:E5"/>
    <mergeCell ref="F4:F5"/>
    <mergeCell ref="G4:G5"/>
    <mergeCell ref="J4:J5"/>
    <mergeCell ref="K4:K5"/>
    <mergeCell ref="L4:L5"/>
    <mergeCell ref="M4:M5"/>
    <mergeCell ref="O4:O5"/>
    <mergeCell ref="V3:V5"/>
    <mergeCell ref="W3:W5"/>
    <mergeCell ref="X3:X5"/>
    <mergeCell ref="Y3:Y5"/>
    <mergeCell ref="Z3:Z5"/>
    <mergeCell ref="AA3:AA5"/>
    <mergeCell ref="A1:U1"/>
    <mergeCell ref="A2:U2"/>
    <mergeCell ref="A3:A5"/>
    <mergeCell ref="B3:B5"/>
    <mergeCell ref="C3:C5"/>
    <mergeCell ref="D3:D5"/>
    <mergeCell ref="E3:M3"/>
    <mergeCell ref="N3:N5"/>
    <mergeCell ref="O3:T3"/>
    <mergeCell ref="U3:U5"/>
  </mergeCells>
  <dataValidations count="1">
    <dataValidation operator="equal" allowBlank="1" showErrorMessage="1" sqref="Y28:Z28 Y25:Z25 V6:V17 Y29 W26:X26">
      <formula1>0</formula1>
      <formula2>0</formula2>
    </dataValidation>
  </dataValidations>
  <pageMargins left="0.39370078740157483" right="0" top="0" bottom="0" header="0.51181102362204722" footer="0.51181102362204722"/>
  <pageSetup paperSize="9" scale="7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Zeros="0" workbookViewId="0">
      <selection activeCell="F18" sqref="F18"/>
    </sheetView>
  </sheetViews>
  <sheetFormatPr defaultRowHeight="12.75"/>
  <cols>
    <col min="1" max="1" width="4.140625" customWidth="1"/>
    <col min="2" max="2" width="17.42578125" customWidth="1"/>
    <col min="4" max="4" width="8.5703125" customWidth="1"/>
    <col min="5" max="5" width="6.28515625" customWidth="1"/>
    <col min="6" max="6" width="7.7109375" customWidth="1"/>
    <col min="7" max="7" width="6.28515625" customWidth="1"/>
    <col min="8" max="8" width="8.42578125" customWidth="1"/>
    <col min="9" max="10" width="6.28515625" customWidth="1"/>
    <col min="11" max="11" width="8.140625" customWidth="1"/>
    <col min="12" max="12" width="8.5703125" customWidth="1"/>
    <col min="13" max="17" width="6.28515625" customWidth="1"/>
    <col min="18" max="18" width="7.140625" customWidth="1"/>
    <col min="19" max="19" width="6.28515625" customWidth="1"/>
    <col min="20" max="20" width="8.42578125" customWidth="1"/>
    <col min="21" max="21" width="7.7109375" customWidth="1"/>
    <col min="22" max="23" width="6.28515625" customWidth="1"/>
  </cols>
  <sheetData>
    <row r="1" spans="1:23" ht="27">
      <c r="A1" s="127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  <c r="W1" s="128"/>
    </row>
    <row r="2" spans="1:23" ht="2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131"/>
      <c r="W2" s="130"/>
    </row>
    <row r="3" spans="1:23" ht="129.75">
      <c r="A3" s="132" t="s">
        <v>64</v>
      </c>
      <c r="B3" s="133" t="s">
        <v>65</v>
      </c>
      <c r="C3" s="134" t="s">
        <v>66</v>
      </c>
      <c r="D3" s="135" t="s">
        <v>67</v>
      </c>
      <c r="E3" s="136" t="s">
        <v>68</v>
      </c>
      <c r="F3" s="137" t="s">
        <v>69</v>
      </c>
      <c r="G3" s="137" t="s">
        <v>70</v>
      </c>
      <c r="H3" s="137" t="s">
        <v>71</v>
      </c>
      <c r="I3" s="137" t="s">
        <v>72</v>
      </c>
      <c r="J3" s="137" t="s">
        <v>73</v>
      </c>
      <c r="K3" s="137" t="s">
        <v>74</v>
      </c>
      <c r="L3" s="137" t="s">
        <v>75</v>
      </c>
      <c r="M3" s="137" t="s">
        <v>76</v>
      </c>
      <c r="N3" s="137" t="s">
        <v>77</v>
      </c>
      <c r="O3" s="137" t="s">
        <v>78</v>
      </c>
      <c r="P3" s="137" t="s">
        <v>79</v>
      </c>
      <c r="Q3" s="137" t="s">
        <v>80</v>
      </c>
      <c r="R3" s="137" t="s">
        <v>81</v>
      </c>
      <c r="S3" s="137" t="s">
        <v>82</v>
      </c>
      <c r="T3" s="137" t="s">
        <v>83</v>
      </c>
      <c r="U3" s="138" t="s">
        <v>84</v>
      </c>
      <c r="V3" s="139" t="s">
        <v>85</v>
      </c>
      <c r="W3" s="137" t="s">
        <v>86</v>
      </c>
    </row>
    <row r="4" spans="1:23" ht="26.25" thickBot="1">
      <c r="A4" s="140"/>
      <c r="B4" s="141"/>
      <c r="C4" s="142"/>
      <c r="D4" s="143"/>
      <c r="E4" s="144" t="s">
        <v>87</v>
      </c>
      <c r="F4" s="145" t="s">
        <v>88</v>
      </c>
      <c r="G4" s="145" t="s">
        <v>89</v>
      </c>
      <c r="H4" s="145" t="s">
        <v>90</v>
      </c>
      <c r="I4" s="145" t="s">
        <v>91</v>
      </c>
      <c r="J4" s="145" t="s">
        <v>92</v>
      </c>
      <c r="K4" s="146" t="s">
        <v>93</v>
      </c>
      <c r="L4" s="145" t="s">
        <v>94</v>
      </c>
      <c r="M4" s="145" t="s">
        <v>95</v>
      </c>
      <c r="N4" s="145" t="s">
        <v>96</v>
      </c>
      <c r="O4" s="145" t="s">
        <v>97</v>
      </c>
      <c r="P4" s="145" t="s">
        <v>98</v>
      </c>
      <c r="Q4" s="145" t="s">
        <v>99</v>
      </c>
      <c r="R4" s="145" t="s">
        <v>100</v>
      </c>
      <c r="S4" s="145" t="s">
        <v>101</v>
      </c>
      <c r="T4" s="145" t="s">
        <v>102</v>
      </c>
      <c r="U4" s="147" t="s">
        <v>103</v>
      </c>
      <c r="V4" s="148" t="s">
        <v>104</v>
      </c>
      <c r="W4" s="145" t="s">
        <v>105</v>
      </c>
    </row>
    <row r="5" spans="1:23" ht="15.75">
      <c r="A5" s="25">
        <v>1</v>
      </c>
      <c r="B5" s="26" t="s">
        <v>34</v>
      </c>
      <c r="C5" s="27">
        <v>33923</v>
      </c>
      <c r="D5" s="29">
        <f>SUM(E5:U5)</f>
        <v>20</v>
      </c>
      <c r="E5" s="149">
        <v>1</v>
      </c>
      <c r="F5" s="150">
        <v>3</v>
      </c>
      <c r="G5" s="151"/>
      <c r="H5" s="151"/>
      <c r="I5" s="151"/>
      <c r="J5" s="151"/>
      <c r="K5" s="152">
        <v>10</v>
      </c>
      <c r="L5" s="151">
        <v>1</v>
      </c>
      <c r="M5" s="151"/>
      <c r="N5" s="151"/>
      <c r="O5" s="151"/>
      <c r="P5" s="151">
        <v>1</v>
      </c>
      <c r="Q5" s="151"/>
      <c r="R5" s="151"/>
      <c r="S5" s="151"/>
      <c r="T5" s="151"/>
      <c r="U5" s="153">
        <v>4</v>
      </c>
      <c r="V5" s="151">
        <v>1</v>
      </c>
      <c r="W5" s="151"/>
    </row>
    <row r="6" spans="1:23" ht="15.75">
      <c r="A6" s="25">
        <v>2</v>
      </c>
      <c r="B6" s="26" t="s">
        <v>35</v>
      </c>
      <c r="C6" s="27">
        <v>8308</v>
      </c>
      <c r="D6" s="29">
        <f t="shared" ref="D6:D16" si="0">SUM(E6:U6)</f>
        <v>5</v>
      </c>
      <c r="E6" s="149"/>
      <c r="F6" s="151">
        <v>1</v>
      </c>
      <c r="G6" s="151"/>
      <c r="H6" s="151"/>
      <c r="I6" s="151"/>
      <c r="J6" s="150"/>
      <c r="K6" s="154"/>
      <c r="L6" s="151"/>
      <c r="M6" s="151"/>
      <c r="N6" s="151"/>
      <c r="O6" s="151"/>
      <c r="P6" s="151"/>
      <c r="Q6" s="151"/>
      <c r="R6" s="151"/>
      <c r="S6" s="151"/>
      <c r="T6" s="151">
        <v>4</v>
      </c>
      <c r="U6" s="155"/>
      <c r="V6" s="151"/>
      <c r="W6" s="151"/>
    </row>
    <row r="7" spans="1:23" ht="15.75">
      <c r="A7" s="25">
        <v>3</v>
      </c>
      <c r="B7" s="26" t="s">
        <v>36</v>
      </c>
      <c r="C7" s="27">
        <v>12410</v>
      </c>
      <c r="D7" s="29">
        <f t="shared" si="0"/>
        <v>15</v>
      </c>
      <c r="E7" s="149">
        <v>1</v>
      </c>
      <c r="F7" s="150">
        <v>4</v>
      </c>
      <c r="G7" s="151"/>
      <c r="H7" s="151">
        <v>1</v>
      </c>
      <c r="I7" s="151"/>
      <c r="J7" s="150">
        <v>1</v>
      </c>
      <c r="K7" s="154">
        <v>6</v>
      </c>
      <c r="L7" s="151"/>
      <c r="M7" s="151"/>
      <c r="N7" s="151"/>
      <c r="O7" s="151"/>
      <c r="P7" s="151"/>
      <c r="Q7" s="151"/>
      <c r="R7" s="151"/>
      <c r="S7" s="151"/>
      <c r="T7" s="151">
        <v>1</v>
      </c>
      <c r="U7" s="155">
        <v>1</v>
      </c>
      <c r="V7" s="151"/>
      <c r="W7" s="151">
        <v>1</v>
      </c>
    </row>
    <row r="8" spans="1:23" ht="15.75">
      <c r="A8" s="25">
        <v>4</v>
      </c>
      <c r="B8" s="26" t="s">
        <v>37</v>
      </c>
      <c r="C8" s="27">
        <v>13741</v>
      </c>
      <c r="D8" s="29">
        <f t="shared" si="0"/>
        <v>9</v>
      </c>
      <c r="E8" s="149">
        <v>1</v>
      </c>
      <c r="F8" s="151">
        <v>2</v>
      </c>
      <c r="G8" s="151"/>
      <c r="H8" s="151">
        <v>1</v>
      </c>
      <c r="I8" s="151"/>
      <c r="J8" s="151">
        <v>3</v>
      </c>
      <c r="K8" s="154">
        <v>1</v>
      </c>
      <c r="L8" s="151"/>
      <c r="M8" s="151"/>
      <c r="N8" s="151"/>
      <c r="O8" s="151"/>
      <c r="P8" s="151"/>
      <c r="Q8" s="151"/>
      <c r="R8" s="151"/>
      <c r="S8" s="151"/>
      <c r="T8" s="151"/>
      <c r="U8" s="155">
        <v>1</v>
      </c>
      <c r="V8" s="151"/>
      <c r="W8" s="151"/>
    </row>
    <row r="9" spans="1:23" ht="15.75">
      <c r="A9" s="25">
        <v>5</v>
      </c>
      <c r="B9" s="26" t="s">
        <v>38</v>
      </c>
      <c r="C9" s="27">
        <v>14322</v>
      </c>
      <c r="D9" s="29">
        <f t="shared" si="0"/>
        <v>7</v>
      </c>
      <c r="E9" s="149"/>
      <c r="F9" s="151"/>
      <c r="G9" s="151"/>
      <c r="H9" s="151"/>
      <c r="I9" s="151"/>
      <c r="J9" s="151"/>
      <c r="K9" s="154">
        <v>5</v>
      </c>
      <c r="L9" s="151"/>
      <c r="M9" s="151"/>
      <c r="N9" s="156"/>
      <c r="O9" s="151"/>
      <c r="P9" s="151">
        <v>1</v>
      </c>
      <c r="Q9" s="151"/>
      <c r="R9" s="151"/>
      <c r="S9" s="151"/>
      <c r="T9" s="151">
        <v>1</v>
      </c>
      <c r="U9" s="155"/>
      <c r="V9" s="151"/>
      <c r="W9" s="151"/>
    </row>
    <row r="10" spans="1:23" ht="15.75">
      <c r="A10" s="25">
        <v>6</v>
      </c>
      <c r="B10" s="26" t="s">
        <v>39</v>
      </c>
      <c r="C10" s="27">
        <v>11587</v>
      </c>
      <c r="D10" s="29">
        <f t="shared" si="0"/>
        <v>10</v>
      </c>
      <c r="E10" s="149"/>
      <c r="F10" s="151"/>
      <c r="G10" s="151"/>
      <c r="H10" s="151"/>
      <c r="I10" s="151"/>
      <c r="J10" s="151"/>
      <c r="K10" s="154">
        <v>6</v>
      </c>
      <c r="L10" s="151"/>
      <c r="M10" s="151"/>
      <c r="N10" s="151"/>
      <c r="O10" s="151"/>
      <c r="P10" s="151"/>
      <c r="Q10" s="151"/>
      <c r="R10" s="151"/>
      <c r="S10" s="151"/>
      <c r="T10" s="151"/>
      <c r="U10" s="155">
        <v>4</v>
      </c>
      <c r="V10" s="151"/>
      <c r="W10" s="151"/>
    </row>
    <row r="11" spans="1:23" ht="15.75">
      <c r="A11" s="25">
        <v>7</v>
      </c>
      <c r="B11" s="26" t="s">
        <v>40</v>
      </c>
      <c r="C11" s="27">
        <v>19240</v>
      </c>
      <c r="D11" s="29">
        <f t="shared" si="0"/>
        <v>5</v>
      </c>
      <c r="E11" s="149"/>
      <c r="F11" s="151"/>
      <c r="G11" s="151"/>
      <c r="H11" s="151"/>
      <c r="I11" s="151"/>
      <c r="J11" s="151"/>
      <c r="K11" s="154">
        <v>5</v>
      </c>
      <c r="L11" s="151"/>
      <c r="M11" s="151"/>
      <c r="N11" s="100"/>
      <c r="O11" s="151"/>
      <c r="P11" s="151"/>
      <c r="Q11" s="151"/>
      <c r="R11" s="151"/>
      <c r="S11" s="151"/>
      <c r="T11" s="151"/>
      <c r="U11" s="155"/>
      <c r="V11" s="151"/>
      <c r="W11" s="151"/>
    </row>
    <row r="12" spans="1:23" ht="15.75">
      <c r="A12" s="25">
        <v>8</v>
      </c>
      <c r="B12" s="26" t="s">
        <v>41</v>
      </c>
      <c r="C12" s="27">
        <v>14659</v>
      </c>
      <c r="D12" s="29">
        <f t="shared" si="0"/>
        <v>15</v>
      </c>
      <c r="E12" s="149"/>
      <c r="F12" s="151"/>
      <c r="G12" s="151"/>
      <c r="H12" s="151"/>
      <c r="I12" s="151"/>
      <c r="J12" s="151">
        <v>1</v>
      </c>
      <c r="K12" s="154">
        <v>7</v>
      </c>
      <c r="L12" s="151">
        <v>1</v>
      </c>
      <c r="M12" s="151">
        <v>1</v>
      </c>
      <c r="N12" s="151"/>
      <c r="O12" s="151"/>
      <c r="P12" s="151"/>
      <c r="Q12" s="151"/>
      <c r="R12" s="151"/>
      <c r="S12" s="151"/>
      <c r="T12" s="151">
        <v>4</v>
      </c>
      <c r="U12" s="155">
        <v>1</v>
      </c>
      <c r="V12" s="151"/>
      <c r="W12" s="151"/>
    </row>
    <row r="13" spans="1:23" ht="15.75">
      <c r="A13" s="25">
        <v>9</v>
      </c>
      <c r="B13" s="26" t="s">
        <v>42</v>
      </c>
      <c r="C13" s="27">
        <v>16338</v>
      </c>
      <c r="D13" s="29">
        <f t="shared" si="0"/>
        <v>26</v>
      </c>
      <c r="E13" s="149"/>
      <c r="F13" s="151">
        <v>3</v>
      </c>
      <c r="G13" s="151"/>
      <c r="H13" s="151"/>
      <c r="I13" s="151"/>
      <c r="J13" s="151"/>
      <c r="K13" s="154">
        <v>7</v>
      </c>
      <c r="L13" s="151">
        <v>1</v>
      </c>
      <c r="M13" s="151">
        <v>1</v>
      </c>
      <c r="N13" s="151"/>
      <c r="O13" s="151"/>
      <c r="P13" s="151">
        <v>2</v>
      </c>
      <c r="Q13" s="151"/>
      <c r="R13" s="151"/>
      <c r="S13" s="151"/>
      <c r="T13" s="151">
        <v>3</v>
      </c>
      <c r="U13" s="155">
        <v>9</v>
      </c>
      <c r="V13" s="151"/>
      <c r="W13" s="151"/>
    </row>
    <row r="14" spans="1:23" ht="15.75">
      <c r="A14" s="25">
        <v>10</v>
      </c>
      <c r="B14" s="45" t="s">
        <v>43</v>
      </c>
      <c r="C14" s="27">
        <v>10406.5</v>
      </c>
      <c r="D14" s="29">
        <f t="shared" si="0"/>
        <v>14</v>
      </c>
      <c r="E14" s="149"/>
      <c r="F14" s="151">
        <v>5</v>
      </c>
      <c r="G14" s="151"/>
      <c r="H14" s="151"/>
      <c r="I14" s="151"/>
      <c r="J14" s="151"/>
      <c r="K14" s="154">
        <v>6</v>
      </c>
      <c r="L14" s="151"/>
      <c r="M14" s="151">
        <v>2</v>
      </c>
      <c r="N14" s="151"/>
      <c r="O14" s="151"/>
      <c r="P14" s="151">
        <v>1</v>
      </c>
      <c r="Q14" s="151"/>
      <c r="R14" s="151"/>
      <c r="S14" s="151"/>
      <c r="T14" s="151"/>
      <c r="U14" s="155"/>
      <c r="V14" s="151"/>
      <c r="W14" s="151"/>
    </row>
    <row r="15" spans="1:23" ht="15.75">
      <c r="A15" s="157" t="s">
        <v>106</v>
      </c>
      <c r="B15" s="158" t="s">
        <v>44</v>
      </c>
      <c r="C15" s="68">
        <v>154934.5</v>
      </c>
      <c r="D15" s="159">
        <f>SUM(D5:D14)</f>
        <v>126</v>
      </c>
      <c r="E15" s="159">
        <f t="shared" ref="E15:W15" si="1">SUM(E5:E14)</f>
        <v>3</v>
      </c>
      <c r="F15" s="159">
        <f t="shared" si="1"/>
        <v>18</v>
      </c>
      <c r="G15" s="159">
        <f t="shared" si="1"/>
        <v>0</v>
      </c>
      <c r="H15" s="159">
        <f t="shared" si="1"/>
        <v>2</v>
      </c>
      <c r="I15" s="159">
        <f t="shared" si="1"/>
        <v>0</v>
      </c>
      <c r="J15" s="159">
        <f t="shared" si="1"/>
        <v>5</v>
      </c>
      <c r="K15" s="159">
        <f t="shared" si="1"/>
        <v>53</v>
      </c>
      <c r="L15" s="159">
        <f t="shared" si="1"/>
        <v>3</v>
      </c>
      <c r="M15" s="159">
        <f t="shared" si="1"/>
        <v>4</v>
      </c>
      <c r="N15" s="159">
        <f t="shared" si="1"/>
        <v>0</v>
      </c>
      <c r="O15" s="159">
        <f t="shared" si="1"/>
        <v>0</v>
      </c>
      <c r="P15" s="159">
        <f t="shared" si="1"/>
        <v>5</v>
      </c>
      <c r="Q15" s="159">
        <f t="shared" si="1"/>
        <v>0</v>
      </c>
      <c r="R15" s="159">
        <f t="shared" si="1"/>
        <v>0</v>
      </c>
      <c r="S15" s="159">
        <f t="shared" si="1"/>
        <v>0</v>
      </c>
      <c r="T15" s="159">
        <f t="shared" si="1"/>
        <v>13</v>
      </c>
      <c r="U15" s="159">
        <f t="shared" si="1"/>
        <v>20</v>
      </c>
      <c r="V15" s="159">
        <f t="shared" si="1"/>
        <v>1</v>
      </c>
      <c r="W15" s="159">
        <f t="shared" si="1"/>
        <v>1</v>
      </c>
    </row>
    <row r="16" spans="1:23" ht="15.75">
      <c r="A16" s="25">
        <v>11</v>
      </c>
      <c r="B16" s="26" t="s">
        <v>107</v>
      </c>
      <c r="C16" s="27">
        <v>63146</v>
      </c>
      <c r="D16" s="29">
        <f t="shared" si="0"/>
        <v>57</v>
      </c>
      <c r="E16" s="149">
        <v>1</v>
      </c>
      <c r="F16" s="151">
        <v>8</v>
      </c>
      <c r="G16" s="151"/>
      <c r="H16" s="151">
        <v>2</v>
      </c>
      <c r="I16" s="151"/>
      <c r="J16" s="151">
        <v>1</v>
      </c>
      <c r="K16" s="154">
        <v>25</v>
      </c>
      <c r="L16" s="151">
        <v>2</v>
      </c>
      <c r="M16" s="151">
        <v>2</v>
      </c>
      <c r="N16" s="151"/>
      <c r="O16" s="151"/>
      <c r="P16" s="151">
        <v>1</v>
      </c>
      <c r="Q16" s="151"/>
      <c r="R16" s="151"/>
      <c r="S16" s="151"/>
      <c r="T16" s="151">
        <v>7</v>
      </c>
      <c r="U16" s="155">
        <v>8</v>
      </c>
      <c r="V16" s="151">
        <v>1</v>
      </c>
      <c r="W16" s="151"/>
    </row>
    <row r="17" spans="1:23" ht="15.75">
      <c r="A17" s="160" t="s">
        <v>108</v>
      </c>
      <c r="B17" s="161"/>
      <c r="C17" s="162">
        <v>218080.5</v>
      </c>
      <c r="D17" s="163">
        <f>D15+D16</f>
        <v>183</v>
      </c>
      <c r="E17" s="163">
        <f t="shared" ref="E17:W17" si="2">E15+E16</f>
        <v>4</v>
      </c>
      <c r="F17" s="163">
        <f t="shared" si="2"/>
        <v>26</v>
      </c>
      <c r="G17" s="163">
        <f t="shared" si="2"/>
        <v>0</v>
      </c>
      <c r="H17" s="163">
        <f t="shared" si="2"/>
        <v>4</v>
      </c>
      <c r="I17" s="163">
        <f t="shared" si="2"/>
        <v>0</v>
      </c>
      <c r="J17" s="163">
        <f t="shared" si="2"/>
        <v>6</v>
      </c>
      <c r="K17" s="163">
        <f t="shared" si="2"/>
        <v>78</v>
      </c>
      <c r="L17" s="163">
        <f t="shared" si="2"/>
        <v>5</v>
      </c>
      <c r="M17" s="163">
        <f t="shared" si="2"/>
        <v>6</v>
      </c>
      <c r="N17" s="163">
        <f t="shared" si="2"/>
        <v>0</v>
      </c>
      <c r="O17" s="163">
        <f t="shared" si="2"/>
        <v>0</v>
      </c>
      <c r="P17" s="163">
        <f t="shared" si="2"/>
        <v>6</v>
      </c>
      <c r="Q17" s="163">
        <f t="shared" si="2"/>
        <v>0</v>
      </c>
      <c r="R17" s="163">
        <f t="shared" si="2"/>
        <v>0</v>
      </c>
      <c r="S17" s="163">
        <f t="shared" si="2"/>
        <v>0</v>
      </c>
      <c r="T17" s="163">
        <f t="shared" si="2"/>
        <v>20</v>
      </c>
      <c r="U17" s="163">
        <f t="shared" si="2"/>
        <v>28</v>
      </c>
      <c r="V17" s="163">
        <f t="shared" si="2"/>
        <v>2</v>
      </c>
      <c r="W17" s="163">
        <f t="shared" si="2"/>
        <v>1</v>
      </c>
    </row>
    <row r="18" spans="1:23" ht="29.25" customHeight="1">
      <c r="A18" s="164" t="s">
        <v>109</v>
      </c>
      <c r="B18" s="164"/>
      <c r="C18" s="164"/>
      <c r="D18" s="333">
        <v>1</v>
      </c>
      <c r="E18" s="165">
        <f>E17/$D17</f>
        <v>2.185792349726776E-2</v>
      </c>
      <c r="F18" s="165">
        <f t="shared" ref="F18:W18" si="3">F17/$D17</f>
        <v>0.14207650273224043</v>
      </c>
      <c r="G18" s="165">
        <f t="shared" si="3"/>
        <v>0</v>
      </c>
      <c r="H18" s="165">
        <f t="shared" si="3"/>
        <v>2.185792349726776E-2</v>
      </c>
      <c r="I18" s="165">
        <f t="shared" si="3"/>
        <v>0</v>
      </c>
      <c r="J18" s="165">
        <f t="shared" si="3"/>
        <v>3.2786885245901641E-2</v>
      </c>
      <c r="K18" s="165">
        <f t="shared" si="3"/>
        <v>0.42622950819672129</v>
      </c>
      <c r="L18" s="165">
        <f t="shared" si="3"/>
        <v>2.7322404371584699E-2</v>
      </c>
      <c r="M18" s="165">
        <f t="shared" si="3"/>
        <v>3.2786885245901641E-2</v>
      </c>
      <c r="N18" s="165">
        <f t="shared" si="3"/>
        <v>0</v>
      </c>
      <c r="O18" s="165">
        <f t="shared" si="3"/>
        <v>0</v>
      </c>
      <c r="P18" s="165">
        <f t="shared" si="3"/>
        <v>3.2786885245901641E-2</v>
      </c>
      <c r="Q18" s="165">
        <f t="shared" si="3"/>
        <v>0</v>
      </c>
      <c r="R18" s="165">
        <f t="shared" si="3"/>
        <v>0</v>
      </c>
      <c r="S18" s="165">
        <f t="shared" si="3"/>
        <v>0</v>
      </c>
      <c r="T18" s="165">
        <f t="shared" si="3"/>
        <v>0.10928961748633879</v>
      </c>
      <c r="U18" s="165">
        <f t="shared" si="3"/>
        <v>0.15300546448087432</v>
      </c>
      <c r="V18" s="165">
        <f t="shared" si="3"/>
        <v>1.092896174863388E-2</v>
      </c>
      <c r="W18" s="165">
        <f t="shared" si="3"/>
        <v>5.4644808743169399E-3</v>
      </c>
    </row>
    <row r="19" spans="1:23" ht="33" customHeight="1">
      <c r="A19" s="166" t="s">
        <v>110</v>
      </c>
      <c r="B19" s="166"/>
      <c r="C19" s="166"/>
      <c r="D19" s="334">
        <f>D17*100000/$C17*11.774</f>
        <v>988.00305391816312</v>
      </c>
      <c r="E19" s="167">
        <f t="shared" ref="E19:W19" si="4">E17*100000/$C17*11.774</f>
        <v>21.595695167610124</v>
      </c>
      <c r="F19" s="167">
        <f t="shared" si="4"/>
        <v>140.3720185894658</v>
      </c>
      <c r="G19" s="167">
        <f t="shared" si="4"/>
        <v>0</v>
      </c>
      <c r="H19" s="167">
        <f t="shared" si="4"/>
        <v>21.595695167610124</v>
      </c>
      <c r="I19" s="167">
        <f t="shared" si="4"/>
        <v>0</v>
      </c>
      <c r="J19" s="167">
        <f t="shared" si="4"/>
        <v>32.39354275141519</v>
      </c>
      <c r="K19" s="167">
        <f t="shared" si="4"/>
        <v>421.11605576839742</v>
      </c>
      <c r="L19" s="167">
        <f t="shared" si="4"/>
        <v>26.994618959512653</v>
      </c>
      <c r="M19" s="167">
        <f t="shared" si="4"/>
        <v>32.39354275141519</v>
      </c>
      <c r="N19" s="167">
        <f t="shared" si="4"/>
        <v>0</v>
      </c>
      <c r="O19" s="167">
        <f t="shared" si="4"/>
        <v>0</v>
      </c>
      <c r="P19" s="167">
        <f t="shared" si="4"/>
        <v>32.39354275141519</v>
      </c>
      <c r="Q19" s="167">
        <f t="shared" si="4"/>
        <v>0</v>
      </c>
      <c r="R19" s="167">
        <f t="shared" si="4"/>
        <v>0</v>
      </c>
      <c r="S19" s="167">
        <f t="shared" si="4"/>
        <v>0</v>
      </c>
      <c r="T19" s="167">
        <f t="shared" si="4"/>
        <v>107.97847583805061</v>
      </c>
      <c r="U19" s="167">
        <f t="shared" si="4"/>
        <v>151.16986617327086</v>
      </c>
      <c r="V19" s="167">
        <f t="shared" si="4"/>
        <v>10.797847583805062</v>
      </c>
      <c r="W19" s="167">
        <f t="shared" si="4"/>
        <v>5.398923791902531</v>
      </c>
    </row>
    <row r="20" spans="1:23" ht="15.75">
      <c r="A20" s="168" t="s">
        <v>111</v>
      </c>
      <c r="B20" s="169"/>
      <c r="C20" s="170"/>
      <c r="D20" s="327">
        <v>1046.5898283227211</v>
      </c>
      <c r="E20" s="171">
        <v>16.268235673410171</v>
      </c>
      <c r="F20" s="171">
        <v>140.99137583622147</v>
      </c>
      <c r="G20" s="171">
        <v>0</v>
      </c>
      <c r="H20" s="171">
        <v>5.4227452244700567</v>
      </c>
      <c r="I20" s="171">
        <v>0</v>
      </c>
      <c r="J20" s="171">
        <v>27.113726122350283</v>
      </c>
      <c r="K20" s="171">
        <v>482.62432497783504</v>
      </c>
      <c r="L20" s="171">
        <v>86.763923591520907</v>
      </c>
      <c r="M20" s="171">
        <v>21.690980897880227</v>
      </c>
      <c r="N20" s="171"/>
      <c r="O20" s="171">
        <v>0</v>
      </c>
      <c r="P20" s="171">
        <v>16.268235673410171</v>
      </c>
      <c r="Q20" s="171">
        <v>0</v>
      </c>
      <c r="R20" s="171">
        <v>5.4227452244700567</v>
      </c>
      <c r="S20" s="171">
        <v>0</v>
      </c>
      <c r="T20" s="171">
        <v>108.45490448940113</v>
      </c>
      <c r="U20" s="171">
        <v>130.14588538728137</v>
      </c>
      <c r="V20" s="171">
        <v>10.845490448940113</v>
      </c>
      <c r="W20" s="171">
        <v>5.4227452244700567</v>
      </c>
    </row>
    <row r="21" spans="1:23" ht="30" customHeight="1">
      <c r="A21" s="172" t="s">
        <v>112</v>
      </c>
      <c r="B21" s="172"/>
      <c r="C21" s="172"/>
      <c r="D21" s="336">
        <f>(D19/D20)-100%</f>
        <v>-5.5978734762261118E-2</v>
      </c>
      <c r="E21" s="336">
        <f>(E19/E20)-100%</f>
        <v>0.32747616896818688</v>
      </c>
      <c r="F21" s="336">
        <f t="shared" ref="F21:W21" si="5">(F19/F20)-100%</f>
        <v>-4.3928732738598431E-3</v>
      </c>
      <c r="G21" s="336"/>
      <c r="H21" s="331" t="s">
        <v>118</v>
      </c>
      <c r="I21" s="336"/>
      <c r="J21" s="336">
        <f t="shared" si="5"/>
        <v>0.19472855207136841</v>
      </c>
      <c r="K21" s="336">
        <f t="shared" si="5"/>
        <v>-0.12744543949843901</v>
      </c>
      <c r="L21" s="336">
        <f t="shared" si="5"/>
        <v>-0.68887277289808124</v>
      </c>
      <c r="M21" s="336">
        <f t="shared" si="5"/>
        <v>0.49341069008921035</v>
      </c>
      <c r="N21" s="336"/>
      <c r="O21" s="336"/>
      <c r="P21" s="336">
        <f t="shared" si="5"/>
        <v>0.99121425345228031</v>
      </c>
      <c r="Q21" s="336"/>
      <c r="R21" s="332"/>
      <c r="S21" s="336"/>
      <c r="T21" s="336">
        <f t="shared" si="5"/>
        <v>-4.3928732738598431E-3</v>
      </c>
      <c r="U21" s="336">
        <f t="shared" si="5"/>
        <v>0.16154164784716341</v>
      </c>
      <c r="V21" s="336">
        <f t="shared" si="5"/>
        <v>-4.3928732738598431E-3</v>
      </c>
      <c r="W21" s="336">
        <f t="shared" si="5"/>
        <v>-4.3928732738598431E-3</v>
      </c>
    </row>
    <row r="22" spans="1:23" ht="18.75">
      <c r="A22" s="173" t="s">
        <v>113</v>
      </c>
      <c r="B22" s="174"/>
      <c r="C22" s="175"/>
      <c r="D22" s="176">
        <v>193</v>
      </c>
      <c r="E22" s="177">
        <v>3</v>
      </c>
      <c r="F22" s="178">
        <v>26</v>
      </c>
      <c r="G22" s="176">
        <v>0</v>
      </c>
      <c r="H22" s="177">
        <v>1</v>
      </c>
      <c r="I22" s="176">
        <v>0</v>
      </c>
      <c r="J22" s="179">
        <v>5</v>
      </c>
      <c r="K22" s="176">
        <v>90</v>
      </c>
      <c r="L22" s="176">
        <v>16</v>
      </c>
      <c r="M22" s="177">
        <v>4</v>
      </c>
      <c r="N22" s="179"/>
      <c r="O22" s="176">
        <v>0</v>
      </c>
      <c r="P22" s="177">
        <v>3</v>
      </c>
      <c r="Q22" s="176">
        <v>0</v>
      </c>
      <c r="R22" s="177">
        <v>1</v>
      </c>
      <c r="S22" s="176">
        <v>0</v>
      </c>
      <c r="T22" s="177">
        <v>20</v>
      </c>
      <c r="U22" s="177">
        <v>24</v>
      </c>
      <c r="V22" s="177">
        <v>2</v>
      </c>
      <c r="W22" s="176">
        <v>1</v>
      </c>
    </row>
    <row r="23" spans="1:23" ht="15.75">
      <c r="A23" s="180" t="s">
        <v>114</v>
      </c>
      <c r="B23" s="181"/>
      <c r="C23" s="182"/>
      <c r="D23" s="335">
        <v>1036.2994183008811</v>
      </c>
      <c r="E23" s="183">
        <v>16.449197115887003</v>
      </c>
      <c r="F23" s="183">
        <v>104.17824840061768</v>
      </c>
      <c r="G23" s="183">
        <v>0</v>
      </c>
      <c r="H23" s="183">
        <v>27.415328526478341</v>
      </c>
      <c r="I23" s="183">
        <v>0</v>
      </c>
      <c r="J23" s="183">
        <v>43.864525642365344</v>
      </c>
      <c r="K23" s="183">
        <v>471.54365065542743</v>
      </c>
      <c r="L23" s="183">
        <v>38.381459937069671</v>
      </c>
      <c r="M23" s="183">
        <v>76.762919874139342</v>
      </c>
      <c r="N23" s="183">
        <v>5.4830657052956679</v>
      </c>
      <c r="O23" s="183">
        <v>0</v>
      </c>
      <c r="P23" s="183">
        <v>5.4830657052956679</v>
      </c>
      <c r="Q23" s="183">
        <v>0</v>
      </c>
      <c r="R23" s="183">
        <v>0</v>
      </c>
      <c r="S23" s="183">
        <v>5.4830657052956679</v>
      </c>
      <c r="T23" s="183">
        <v>32.898394231774006</v>
      </c>
      <c r="U23" s="183">
        <v>208.35649680123535</v>
      </c>
      <c r="V23" s="183">
        <v>5.4830657052956679</v>
      </c>
      <c r="W23" s="184"/>
    </row>
  </sheetData>
  <mergeCells count="13">
    <mergeCell ref="A23:C23"/>
    <mergeCell ref="A17:B17"/>
    <mergeCell ref="A18:C18"/>
    <mergeCell ref="A19:C19"/>
    <mergeCell ref="A20:C20"/>
    <mergeCell ref="A21:C21"/>
    <mergeCell ref="A22:C22"/>
    <mergeCell ref="A1:T1"/>
    <mergeCell ref="A2:T2"/>
    <mergeCell ref="A3:A4"/>
    <mergeCell ref="B3:B4"/>
    <mergeCell ref="C3:C4"/>
    <mergeCell ref="D3:D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showZeros="0" topLeftCell="A10" workbookViewId="0">
      <selection activeCell="B26" sqref="B26"/>
    </sheetView>
  </sheetViews>
  <sheetFormatPr defaultRowHeight="12.75"/>
  <cols>
    <col min="1" max="1" width="4.5703125" customWidth="1"/>
    <col min="2" max="2" width="18.140625" customWidth="1"/>
    <col min="4" max="4" width="9.140625" customWidth="1"/>
    <col min="5" max="10" width="6.85546875" customWidth="1"/>
    <col min="11" max="11" width="8.7109375" customWidth="1"/>
    <col min="12" max="12" width="9.28515625" customWidth="1"/>
    <col min="13" max="22" width="6.85546875" customWidth="1"/>
  </cols>
  <sheetData>
    <row r="1" spans="1:22" ht="27">
      <c r="A1" s="127" t="s">
        <v>115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8"/>
      <c r="V1" s="128"/>
    </row>
    <row r="2" spans="1:22" ht="2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V2" s="131"/>
    </row>
    <row r="3" spans="1:22" ht="121.5" customHeight="1">
      <c r="A3" s="132" t="s">
        <v>64</v>
      </c>
      <c r="B3" s="133" t="s">
        <v>65</v>
      </c>
      <c r="C3" s="134" t="s">
        <v>116</v>
      </c>
      <c r="D3" s="185" t="s">
        <v>67</v>
      </c>
      <c r="E3" s="136" t="s">
        <v>68</v>
      </c>
      <c r="F3" s="137" t="s">
        <v>69</v>
      </c>
      <c r="G3" s="137" t="s">
        <v>70</v>
      </c>
      <c r="H3" s="137" t="s">
        <v>71</v>
      </c>
      <c r="I3" s="137" t="s">
        <v>72</v>
      </c>
      <c r="J3" s="137" t="s">
        <v>73</v>
      </c>
      <c r="K3" s="137" t="s">
        <v>74</v>
      </c>
      <c r="L3" s="137" t="s">
        <v>75</v>
      </c>
      <c r="M3" s="137" t="s">
        <v>76</v>
      </c>
      <c r="N3" s="137" t="s">
        <v>77</v>
      </c>
      <c r="O3" s="137" t="s">
        <v>78</v>
      </c>
      <c r="P3" s="137" t="s">
        <v>79</v>
      </c>
      <c r="Q3" s="137" t="s">
        <v>80</v>
      </c>
      <c r="R3" s="137" t="s">
        <v>81</v>
      </c>
      <c r="S3" s="137" t="s">
        <v>82</v>
      </c>
      <c r="T3" s="137" t="s">
        <v>83</v>
      </c>
      <c r="U3" s="138" t="s">
        <v>84</v>
      </c>
      <c r="V3" s="139" t="s">
        <v>85</v>
      </c>
    </row>
    <row r="4" spans="1:22" ht="26.25" thickBot="1">
      <c r="A4" s="140"/>
      <c r="B4" s="141"/>
      <c r="C4" s="142"/>
      <c r="D4" s="186"/>
      <c r="E4" s="144" t="s">
        <v>87</v>
      </c>
      <c r="F4" s="145" t="s">
        <v>88</v>
      </c>
      <c r="G4" s="145" t="s">
        <v>89</v>
      </c>
      <c r="H4" s="145" t="s">
        <v>90</v>
      </c>
      <c r="I4" s="145" t="s">
        <v>91</v>
      </c>
      <c r="J4" s="145" t="s">
        <v>92</v>
      </c>
      <c r="K4" s="146" t="s">
        <v>93</v>
      </c>
      <c r="L4" s="145" t="s">
        <v>94</v>
      </c>
      <c r="M4" s="145" t="s">
        <v>95</v>
      </c>
      <c r="N4" s="145" t="s">
        <v>96</v>
      </c>
      <c r="O4" s="145" t="s">
        <v>97</v>
      </c>
      <c r="P4" s="145" t="s">
        <v>98</v>
      </c>
      <c r="Q4" s="145" t="s">
        <v>99</v>
      </c>
      <c r="R4" s="145" t="s">
        <v>100</v>
      </c>
      <c r="S4" s="145" t="s">
        <v>101</v>
      </c>
      <c r="T4" s="145" t="s">
        <v>102</v>
      </c>
      <c r="U4" s="147" t="s">
        <v>103</v>
      </c>
      <c r="V4" s="148" t="s">
        <v>104</v>
      </c>
    </row>
    <row r="5" spans="1:22" ht="18" customHeight="1">
      <c r="A5" s="25">
        <v>1</v>
      </c>
      <c r="B5" s="26" t="s">
        <v>34</v>
      </c>
      <c r="C5" s="359">
        <v>33923</v>
      </c>
      <c r="D5" s="187">
        <f>'[4]янв -18 '!D5*100000/'[4]янв -18 '!$C5*11.774</f>
        <v>694.16030421837684</v>
      </c>
      <c r="E5" s="358">
        <f>'[4]янв -18 '!E5*100000/'[4]янв -18 '!$C5*11.774</f>
        <v>34.708015210918845</v>
      </c>
      <c r="F5" s="358">
        <f>'[4]янв -18 '!F5*100000/'[4]янв -18 '!$C5*11.774</f>
        <v>104.12404563275652</v>
      </c>
      <c r="G5" s="358">
        <f>'[4]янв -18 '!G5*100000/'[4]янв -18 '!$C5*11.774</f>
        <v>0</v>
      </c>
      <c r="H5" s="358">
        <f>'[4]янв -18 '!H5*100000/'[4]янв -18 '!$C5*11.774</f>
        <v>0</v>
      </c>
      <c r="I5" s="358">
        <f>'[4]янв -18 '!I5*100000/'[4]янв -18 '!$C5*11.774</f>
        <v>0</v>
      </c>
      <c r="J5" s="358">
        <f>'[4]янв -18 '!J5*100000/'[4]янв -18 '!$C5*11.774</f>
        <v>0</v>
      </c>
      <c r="K5" s="358">
        <f>'[4]янв -18 '!K5*100000/'[4]янв -18 '!$C5*11.774</f>
        <v>347.08015210918842</v>
      </c>
      <c r="L5" s="358">
        <f>'[4]янв -18 '!L5*100000/'[4]янв -18 '!$C5*11.774</f>
        <v>34.708015210918845</v>
      </c>
      <c r="M5" s="358">
        <f>'[4]янв -18 '!M5*100000/'[4]янв -18 '!$C5*11.774</f>
        <v>0</v>
      </c>
      <c r="N5" s="358">
        <f>'[4]янв -18 '!N5*100000/'[4]янв -18 '!$C5*11.774</f>
        <v>0</v>
      </c>
      <c r="O5" s="358">
        <f>'[4]янв -18 '!O5*100000/'[4]янв -18 '!$C5*11.774</f>
        <v>0</v>
      </c>
      <c r="P5" s="358">
        <f>'[4]янв -18 '!P5*100000/'[4]янв -18 '!$C5*11.774</f>
        <v>34.708015210918845</v>
      </c>
      <c r="Q5" s="358">
        <f>'[4]янв -18 '!Q5*100000/'[4]янв -18 '!$C5*11.774</f>
        <v>0</v>
      </c>
      <c r="R5" s="358">
        <f>'[4]янв -18 '!R5*100000/'[4]янв -18 '!$C5*11.774</f>
        <v>0</v>
      </c>
      <c r="S5" s="358">
        <f>'[4]янв -18 '!S5*100000/'[4]янв -18 '!$C5*11.774</f>
        <v>0</v>
      </c>
      <c r="T5" s="358">
        <f>'[4]янв -18 '!T5*100000/'[4]янв -18 '!$C5*11.774</f>
        <v>0</v>
      </c>
      <c r="U5" s="358">
        <f>'[4]янв -18 '!U5*100000/'[4]янв -18 '!$C5*11.774</f>
        <v>138.83206084367538</v>
      </c>
      <c r="V5" s="358">
        <f>'[4]янв -18 '!V5*100000/'[4]янв -18 '!$C5*11.774</f>
        <v>34.708015210918845</v>
      </c>
    </row>
    <row r="6" spans="1:22" ht="18" customHeight="1">
      <c r="A6" s="25">
        <v>2</v>
      </c>
      <c r="B6" s="26" t="s">
        <v>35</v>
      </c>
      <c r="C6" s="359">
        <v>8308</v>
      </c>
      <c r="D6" s="187">
        <f>'[4]янв -18 '!D6*100000/'[4]янв -18 '!$C6*11.774</f>
        <v>708.59412614347605</v>
      </c>
      <c r="E6" s="358">
        <f>'[4]янв -18 '!E6*100000/'[4]янв -18 '!$C6*11.774</f>
        <v>0</v>
      </c>
      <c r="F6" s="358">
        <f>'[4]янв -18 '!F6*100000/'[4]янв -18 '!$C6*11.774</f>
        <v>141.71882522869521</v>
      </c>
      <c r="G6" s="358">
        <f>'[4]янв -18 '!G6*100000/'[4]янв -18 '!$C6*11.774</f>
        <v>0</v>
      </c>
      <c r="H6" s="358">
        <f>'[4]янв -18 '!H6*100000/'[4]янв -18 '!$C6*11.774</f>
        <v>0</v>
      </c>
      <c r="I6" s="358">
        <f>'[4]янв -18 '!I6*100000/'[4]янв -18 '!$C6*11.774</f>
        <v>0</v>
      </c>
      <c r="J6" s="358">
        <f>'[4]янв -18 '!J6*100000/'[4]янв -18 '!$C6*11.774</f>
        <v>0</v>
      </c>
      <c r="K6" s="358">
        <f>'[4]янв -18 '!K6*100000/'[4]янв -18 '!$C6*11.774</f>
        <v>0</v>
      </c>
      <c r="L6" s="358">
        <f>'[4]янв -18 '!L6*100000/'[4]янв -18 '!$C6*11.774</f>
        <v>0</v>
      </c>
      <c r="M6" s="358">
        <f>'[4]янв -18 '!M6*100000/'[4]янв -18 '!$C6*11.774</f>
        <v>0</v>
      </c>
      <c r="N6" s="358">
        <f>'[4]янв -18 '!N6*100000/'[4]янв -18 '!$C6*11.774</f>
        <v>0</v>
      </c>
      <c r="O6" s="358">
        <f>'[4]янв -18 '!O6*100000/'[4]янв -18 '!$C6*11.774</f>
        <v>0</v>
      </c>
      <c r="P6" s="358">
        <f>'[4]янв -18 '!P6*100000/'[4]янв -18 '!$C6*11.774</f>
        <v>0</v>
      </c>
      <c r="Q6" s="358">
        <f>'[4]янв -18 '!Q6*100000/'[4]янв -18 '!$C6*11.774</f>
        <v>0</v>
      </c>
      <c r="R6" s="358">
        <f>'[4]янв -18 '!R6*100000/'[4]янв -18 '!$C6*11.774</f>
        <v>0</v>
      </c>
      <c r="S6" s="358">
        <f>'[4]янв -18 '!S6*100000/'[4]янв -18 '!$C6*11.774</f>
        <v>0</v>
      </c>
      <c r="T6" s="358">
        <f>'[4]янв -18 '!T6*100000/'[4]янв -18 '!$C6*11.774</f>
        <v>566.87530091478084</v>
      </c>
      <c r="U6" s="358">
        <f>'[4]янв -18 '!U6*100000/'[4]янв -18 '!$C6*11.774</f>
        <v>0</v>
      </c>
      <c r="V6" s="358">
        <f>'[4]янв -18 '!V6*100000/'[4]янв -18 '!$C6*11.774</f>
        <v>0</v>
      </c>
    </row>
    <row r="7" spans="1:22" ht="18" customHeight="1">
      <c r="A7" s="25">
        <v>3</v>
      </c>
      <c r="B7" s="26" t="s">
        <v>36</v>
      </c>
      <c r="C7" s="359">
        <v>12410</v>
      </c>
      <c r="D7" s="187">
        <f>'[4]янв -18 '!D7*100000/'[4]янв -18 '!$C7*11.774</f>
        <v>1423.1265108783239</v>
      </c>
      <c r="E7" s="358">
        <f>'[4]янв -18 '!E7*100000/'[4]янв -18 '!$C7*11.774</f>
        <v>94.875100725221586</v>
      </c>
      <c r="F7" s="358">
        <f>'[4]янв -18 '!F7*100000/'[4]янв -18 '!$C7*11.774</f>
        <v>379.50040290088634</v>
      </c>
      <c r="G7" s="358">
        <f>'[4]янв -18 '!G7*100000/'[4]янв -18 '!$C7*11.774</f>
        <v>0</v>
      </c>
      <c r="H7" s="358">
        <f>'[4]янв -18 '!H7*100000/'[4]янв -18 '!$C7*11.774</f>
        <v>94.875100725221586</v>
      </c>
      <c r="I7" s="358">
        <f>'[4]янв -18 '!I7*100000/'[4]янв -18 '!$C7*11.774</f>
        <v>0</v>
      </c>
      <c r="J7" s="358">
        <f>'[4]янв -18 '!J7*100000/'[4]янв -18 '!$C7*11.774</f>
        <v>94.875100725221586</v>
      </c>
      <c r="K7" s="358">
        <f>'[4]янв -18 '!K7*100000/'[4]янв -18 '!$C7*11.774</f>
        <v>569.25060435132957</v>
      </c>
      <c r="L7" s="358">
        <f>'[4]янв -18 '!L7*100000/'[4]янв -18 '!$C7*11.774</f>
        <v>0</v>
      </c>
      <c r="M7" s="358">
        <f>'[4]янв -18 '!M7*100000/'[4]янв -18 '!$C7*11.774</f>
        <v>0</v>
      </c>
      <c r="N7" s="358">
        <f>'[4]янв -18 '!N7*100000/'[4]янв -18 '!$C7*11.774</f>
        <v>0</v>
      </c>
      <c r="O7" s="358">
        <f>'[4]янв -18 '!O7*100000/'[4]янв -18 '!$C7*11.774</f>
        <v>0</v>
      </c>
      <c r="P7" s="358">
        <f>'[4]янв -18 '!P7*100000/'[4]янв -18 '!$C7*11.774</f>
        <v>0</v>
      </c>
      <c r="Q7" s="358">
        <f>'[4]янв -18 '!Q7*100000/'[4]янв -18 '!$C7*11.774</f>
        <v>0</v>
      </c>
      <c r="R7" s="358">
        <f>'[4]янв -18 '!R7*100000/'[4]янв -18 '!$C7*11.774</f>
        <v>0</v>
      </c>
      <c r="S7" s="358">
        <f>'[4]янв -18 '!S7*100000/'[4]янв -18 '!$C7*11.774</f>
        <v>0</v>
      </c>
      <c r="T7" s="358">
        <f>'[4]янв -18 '!T7*100000/'[4]янв -18 '!$C7*11.774</f>
        <v>94.875100725221586</v>
      </c>
      <c r="U7" s="358">
        <f>'[4]янв -18 '!U7*100000/'[4]янв -18 '!$C7*11.774</f>
        <v>94.875100725221586</v>
      </c>
      <c r="V7" s="358">
        <f>'[4]янв -18 '!V7*100000/'[4]янв -18 '!$C7*11.774</f>
        <v>0</v>
      </c>
    </row>
    <row r="8" spans="1:22" ht="18" customHeight="1">
      <c r="A8" s="25">
        <v>4</v>
      </c>
      <c r="B8" s="26" t="s">
        <v>37</v>
      </c>
      <c r="C8" s="359">
        <v>13741</v>
      </c>
      <c r="D8" s="187">
        <f>'[4]янв -18 '!D8*100000/'[4]янв -18 '!$C8*11.774</f>
        <v>771.1665817626083</v>
      </c>
      <c r="E8" s="358">
        <f>'[4]янв -18 '!E8*100000/'[4]янв -18 '!$C8*11.774</f>
        <v>85.685175751400919</v>
      </c>
      <c r="F8" s="358">
        <f>'[4]янв -18 '!F8*100000/'[4]янв -18 '!$C8*11.774</f>
        <v>171.37035150280184</v>
      </c>
      <c r="G8" s="358">
        <f>'[4]янв -18 '!G8*100000/'[4]янв -18 '!$C8*11.774</f>
        <v>0</v>
      </c>
      <c r="H8" s="358">
        <f>'[4]янв -18 '!H8*100000/'[4]янв -18 '!$C8*11.774</f>
        <v>85.685175751400919</v>
      </c>
      <c r="I8" s="358">
        <f>'[4]янв -18 '!I8*100000/'[4]янв -18 '!$C8*11.774</f>
        <v>0</v>
      </c>
      <c r="J8" s="358">
        <f>'[4]янв -18 '!J8*100000/'[4]янв -18 '!$C8*11.774</f>
        <v>257.05552725420273</v>
      </c>
      <c r="K8" s="358">
        <f>'[4]янв -18 '!K8*100000/'[4]янв -18 '!$C8*11.774</f>
        <v>85.685175751400919</v>
      </c>
      <c r="L8" s="358">
        <f>'[4]янв -18 '!L8*100000/'[4]янв -18 '!$C8*11.774</f>
        <v>0</v>
      </c>
      <c r="M8" s="358">
        <f>'[4]янв -18 '!M8*100000/'[4]янв -18 '!$C8*11.774</f>
        <v>0</v>
      </c>
      <c r="N8" s="358">
        <f>'[4]янв -18 '!N8*100000/'[4]янв -18 '!$C8*11.774</f>
        <v>0</v>
      </c>
      <c r="O8" s="358">
        <f>'[4]янв -18 '!O8*100000/'[4]янв -18 '!$C8*11.774</f>
        <v>0</v>
      </c>
      <c r="P8" s="358">
        <f>'[4]янв -18 '!P8*100000/'[4]янв -18 '!$C8*11.774</f>
        <v>0</v>
      </c>
      <c r="Q8" s="358">
        <f>'[4]янв -18 '!Q8*100000/'[4]янв -18 '!$C8*11.774</f>
        <v>0</v>
      </c>
      <c r="R8" s="358">
        <f>'[4]янв -18 '!R8*100000/'[4]янв -18 '!$C8*11.774</f>
        <v>0</v>
      </c>
      <c r="S8" s="358">
        <f>'[4]янв -18 '!S8*100000/'[4]янв -18 '!$C8*11.774</f>
        <v>0</v>
      </c>
      <c r="T8" s="358">
        <f>'[4]янв -18 '!T8*100000/'[4]янв -18 '!$C8*11.774</f>
        <v>0</v>
      </c>
      <c r="U8" s="358">
        <f>'[4]янв -18 '!U8*100000/'[4]янв -18 '!$C8*11.774</f>
        <v>85.685175751400919</v>
      </c>
      <c r="V8" s="358">
        <f>'[4]янв -18 '!V8*100000/'[4]янв -18 '!$C8*11.774</f>
        <v>0</v>
      </c>
    </row>
    <row r="9" spans="1:22" ht="18" customHeight="1">
      <c r="A9" s="25">
        <v>5</v>
      </c>
      <c r="B9" s="26" t="s">
        <v>38</v>
      </c>
      <c r="C9" s="359">
        <v>14322</v>
      </c>
      <c r="D9" s="187">
        <f>'[4]янв -18 '!D9*100000/'[4]янв -18 '!$C9*11.774</f>
        <v>575.46432062561087</v>
      </c>
      <c r="E9" s="358">
        <f>'[4]янв -18 '!E9*100000/'[4]янв -18 '!$C9*11.774</f>
        <v>0</v>
      </c>
      <c r="F9" s="358">
        <f>'[4]янв -18 '!F9*100000/'[4]янв -18 '!$C9*11.774</f>
        <v>0</v>
      </c>
      <c r="G9" s="358">
        <f>'[4]янв -18 '!G9*100000/'[4]янв -18 '!$C9*11.774</f>
        <v>0</v>
      </c>
      <c r="H9" s="358">
        <f>'[4]янв -18 '!H9*100000/'[4]янв -18 '!$C9*11.774</f>
        <v>0</v>
      </c>
      <c r="I9" s="358">
        <f>'[4]янв -18 '!I9*100000/'[4]янв -18 '!$C9*11.774</f>
        <v>0</v>
      </c>
      <c r="J9" s="358">
        <f>'[4]янв -18 '!J9*100000/'[4]янв -18 '!$C9*11.774</f>
        <v>0</v>
      </c>
      <c r="K9" s="358">
        <f>'[4]янв -18 '!K9*100000/'[4]янв -18 '!$C9*11.774</f>
        <v>411.04594330400778</v>
      </c>
      <c r="L9" s="358">
        <f>'[4]янв -18 '!L9*100000/'[4]янв -18 '!$C9*11.774</f>
        <v>0</v>
      </c>
      <c r="M9" s="358">
        <f>'[4]янв -18 '!M9*100000/'[4]янв -18 '!$C9*11.774</f>
        <v>0</v>
      </c>
      <c r="N9" s="358">
        <f>'[4]янв -18 '!N9*100000/'[4]янв -18 '!$C9*11.774</f>
        <v>0</v>
      </c>
      <c r="O9" s="358">
        <f>'[4]янв -18 '!O9*100000/'[4]янв -18 '!$C9*11.774</f>
        <v>0</v>
      </c>
      <c r="P9" s="358">
        <f>'[4]янв -18 '!P9*100000/'[4]янв -18 '!$C9*11.774</f>
        <v>82.209188660801559</v>
      </c>
      <c r="Q9" s="358">
        <f>'[4]янв -18 '!Q9*100000/'[4]янв -18 '!$C9*11.774</f>
        <v>0</v>
      </c>
      <c r="R9" s="358">
        <f>'[4]янв -18 '!R9*100000/'[4]янв -18 '!$C9*11.774</f>
        <v>0</v>
      </c>
      <c r="S9" s="358">
        <f>'[4]янв -18 '!S9*100000/'[4]янв -18 '!$C9*11.774</f>
        <v>0</v>
      </c>
      <c r="T9" s="358">
        <f>'[4]янв -18 '!T9*100000/'[4]янв -18 '!$C9*11.774</f>
        <v>82.209188660801559</v>
      </c>
      <c r="U9" s="358">
        <f>'[4]янв -18 '!U9*100000/'[4]янв -18 '!$C9*11.774</f>
        <v>0</v>
      </c>
      <c r="V9" s="358">
        <f>'[4]янв -18 '!V9*100000/'[4]янв -18 '!$C9*11.774</f>
        <v>0</v>
      </c>
    </row>
    <row r="10" spans="1:22" ht="18" customHeight="1">
      <c r="A10" s="25">
        <v>6</v>
      </c>
      <c r="B10" s="26" t="s">
        <v>39</v>
      </c>
      <c r="C10" s="359">
        <v>11587</v>
      </c>
      <c r="D10" s="187">
        <f>'[4]янв -18 '!D10*100000/'[4]янв -18 '!$C10*11.774</f>
        <v>1016.1387762147233</v>
      </c>
      <c r="E10" s="358">
        <f>'[4]янв -18 '!E10*100000/'[4]янв -18 '!$C10*11.774</f>
        <v>0</v>
      </c>
      <c r="F10" s="358">
        <f>'[4]янв -18 '!F10*100000/'[4]янв -18 '!$C10*11.774</f>
        <v>0</v>
      </c>
      <c r="G10" s="358">
        <f>'[4]янв -18 '!G10*100000/'[4]янв -18 '!$C10*11.774</f>
        <v>0</v>
      </c>
      <c r="H10" s="358">
        <f>'[4]янв -18 '!H10*100000/'[4]янв -18 '!$C10*11.774</f>
        <v>0</v>
      </c>
      <c r="I10" s="358">
        <f>'[4]янв -18 '!I10*100000/'[4]янв -18 '!$C10*11.774</f>
        <v>0</v>
      </c>
      <c r="J10" s="358">
        <f>'[4]янв -18 '!J10*100000/'[4]янв -18 '!$C10*11.774</f>
        <v>0</v>
      </c>
      <c r="K10" s="358">
        <f>'[4]янв -18 '!K10*100000/'[4]янв -18 '!$C10*11.774</f>
        <v>609.68326572883404</v>
      </c>
      <c r="L10" s="358">
        <f>'[4]янв -18 '!L10*100000/'[4]янв -18 '!$C10*11.774</f>
        <v>0</v>
      </c>
      <c r="M10" s="358">
        <f>'[4]янв -18 '!M10*100000/'[4]янв -18 '!$C10*11.774</f>
        <v>0</v>
      </c>
      <c r="N10" s="358">
        <f>'[4]янв -18 '!N10*100000/'[4]янв -18 '!$C10*11.774</f>
        <v>0</v>
      </c>
      <c r="O10" s="358">
        <f>'[4]янв -18 '!O10*100000/'[4]янв -18 '!$C10*11.774</f>
        <v>0</v>
      </c>
      <c r="P10" s="358">
        <f>'[4]янв -18 '!P10*100000/'[4]янв -18 '!$C10*11.774</f>
        <v>0</v>
      </c>
      <c r="Q10" s="358">
        <f>'[4]янв -18 '!Q10*100000/'[4]янв -18 '!$C10*11.774</f>
        <v>0</v>
      </c>
      <c r="R10" s="358">
        <f>'[4]янв -18 '!R10*100000/'[4]янв -18 '!$C10*11.774</f>
        <v>0</v>
      </c>
      <c r="S10" s="358">
        <f>'[4]янв -18 '!S10*100000/'[4]янв -18 '!$C10*11.774</f>
        <v>0</v>
      </c>
      <c r="T10" s="358">
        <f>'[4]янв -18 '!T10*100000/'[4]янв -18 '!$C10*11.774</f>
        <v>0</v>
      </c>
      <c r="U10" s="358">
        <f>'[4]янв -18 '!U10*100000/'[4]янв -18 '!$C10*11.774</f>
        <v>406.45551048588936</v>
      </c>
      <c r="V10" s="358">
        <f>'[4]янв -18 '!V10*100000/'[4]янв -18 '!$C10*11.774</f>
        <v>0</v>
      </c>
    </row>
    <row r="11" spans="1:22" ht="18" customHeight="1">
      <c r="A11" s="25">
        <v>7</v>
      </c>
      <c r="B11" s="26" t="s">
        <v>40</v>
      </c>
      <c r="C11" s="359">
        <v>19240</v>
      </c>
      <c r="D11" s="187">
        <f>'[4]янв -18 '!D11*100000/'[4]янв -18 '!$C11*11.774</f>
        <v>305.97713097713097</v>
      </c>
      <c r="E11" s="358">
        <f>'[4]янв -18 '!E11*100000/'[4]янв -18 '!$C11*11.774</f>
        <v>0</v>
      </c>
      <c r="F11" s="358">
        <f>'[4]янв -18 '!F11*100000/'[4]янв -18 '!$C11*11.774</f>
        <v>0</v>
      </c>
      <c r="G11" s="358">
        <f>'[4]янв -18 '!G11*100000/'[4]янв -18 '!$C11*11.774</f>
        <v>0</v>
      </c>
      <c r="H11" s="358">
        <f>'[4]янв -18 '!H11*100000/'[4]янв -18 '!$C11*11.774</f>
        <v>0</v>
      </c>
      <c r="I11" s="358">
        <f>'[4]янв -18 '!I11*100000/'[4]янв -18 '!$C11*11.774</f>
        <v>0</v>
      </c>
      <c r="J11" s="358">
        <f>'[4]янв -18 '!J11*100000/'[4]янв -18 '!$C11*11.774</f>
        <v>0</v>
      </c>
      <c r="K11" s="358">
        <f>'[4]янв -18 '!K11*100000/'[4]янв -18 '!$C11*11.774</f>
        <v>305.97713097713097</v>
      </c>
      <c r="L11" s="358">
        <f>'[4]янв -18 '!L11*100000/'[4]янв -18 '!$C11*11.774</f>
        <v>0</v>
      </c>
      <c r="M11" s="358">
        <f>'[4]янв -18 '!M11*100000/'[4]янв -18 '!$C11*11.774</f>
        <v>0</v>
      </c>
      <c r="N11" s="358">
        <f>'[4]янв -18 '!N11*100000/'[4]янв -18 '!$C11*11.774</f>
        <v>0</v>
      </c>
      <c r="O11" s="358">
        <f>'[4]янв -18 '!O11*100000/'[4]янв -18 '!$C11*11.774</f>
        <v>0</v>
      </c>
      <c r="P11" s="358">
        <f>'[4]янв -18 '!P11*100000/'[4]янв -18 '!$C11*11.774</f>
        <v>0</v>
      </c>
      <c r="Q11" s="358">
        <f>'[4]янв -18 '!Q11*100000/'[4]янв -18 '!$C11*11.774</f>
        <v>0</v>
      </c>
      <c r="R11" s="358">
        <f>'[4]янв -18 '!R11*100000/'[4]янв -18 '!$C11*11.774</f>
        <v>0</v>
      </c>
      <c r="S11" s="358">
        <f>'[4]янв -18 '!S11*100000/'[4]янв -18 '!$C11*11.774</f>
        <v>0</v>
      </c>
      <c r="T11" s="358">
        <f>'[4]янв -18 '!T11*100000/'[4]янв -18 '!$C11*11.774</f>
        <v>0</v>
      </c>
      <c r="U11" s="358">
        <f>'[4]янв -18 '!U11*100000/'[4]янв -18 '!$C11*11.774</f>
        <v>0</v>
      </c>
      <c r="V11" s="358">
        <f>'[4]янв -18 '!V11*100000/'[4]янв -18 '!$C11*11.774</f>
        <v>0</v>
      </c>
    </row>
    <row r="12" spans="1:22" ht="18" customHeight="1">
      <c r="A12" s="25">
        <v>8</v>
      </c>
      <c r="B12" s="26" t="s">
        <v>41</v>
      </c>
      <c r="C12" s="359">
        <v>14659</v>
      </c>
      <c r="D12" s="187">
        <f>'[4]янв -18 '!D12*100000/'[4]янв -18 '!$C12*11.774</f>
        <v>1204.7888669077017</v>
      </c>
      <c r="E12" s="358">
        <f>'[4]янв -18 '!E12*100000/'[4]янв -18 '!$C12*11.774</f>
        <v>0</v>
      </c>
      <c r="F12" s="358">
        <f>'[4]янв -18 '!F12*100000/'[4]янв -18 '!$C12*11.774</f>
        <v>0</v>
      </c>
      <c r="G12" s="358">
        <f>'[4]янв -18 '!G12*100000/'[4]янв -18 '!$C12*11.774</f>
        <v>0</v>
      </c>
      <c r="H12" s="358">
        <f>'[4]янв -18 '!H12*100000/'[4]янв -18 '!$C12*11.774</f>
        <v>0</v>
      </c>
      <c r="I12" s="358">
        <f>'[4]янв -18 '!I12*100000/'[4]янв -18 '!$C12*11.774</f>
        <v>0</v>
      </c>
      <c r="J12" s="358">
        <f>'[4]янв -18 '!J12*100000/'[4]янв -18 '!$C12*11.774</f>
        <v>80.319257793846788</v>
      </c>
      <c r="K12" s="358">
        <f>'[4]янв -18 '!K12*100000/'[4]янв -18 '!$C12*11.774</f>
        <v>562.23480455692743</v>
      </c>
      <c r="L12" s="358">
        <f>'[4]янв -18 '!L12*100000/'[4]янв -18 '!$C12*11.774</f>
        <v>80.319257793846788</v>
      </c>
      <c r="M12" s="358">
        <f>'[4]янв -18 '!M12*100000/'[4]янв -18 '!$C12*11.774</f>
        <v>80.319257793846788</v>
      </c>
      <c r="N12" s="358">
        <f>'[4]янв -18 '!N12*100000/'[4]янв -18 '!$C12*11.774</f>
        <v>0</v>
      </c>
      <c r="O12" s="358">
        <f>'[4]янв -18 '!O12*100000/'[4]янв -18 '!$C12*11.774</f>
        <v>0</v>
      </c>
      <c r="P12" s="358">
        <f>'[4]янв -18 '!P12*100000/'[4]янв -18 '!$C12*11.774</f>
        <v>0</v>
      </c>
      <c r="Q12" s="358">
        <f>'[4]янв -18 '!Q12*100000/'[4]янв -18 '!$C12*11.774</f>
        <v>0</v>
      </c>
      <c r="R12" s="358">
        <f>'[4]янв -18 '!R12*100000/'[4]янв -18 '!$C12*11.774</f>
        <v>0</v>
      </c>
      <c r="S12" s="358">
        <f>'[4]янв -18 '!S12*100000/'[4]янв -18 '!$C12*11.774</f>
        <v>0</v>
      </c>
      <c r="T12" s="358">
        <f>'[4]янв -18 '!T12*100000/'[4]янв -18 '!$C12*11.774</f>
        <v>321.27703117538715</v>
      </c>
      <c r="U12" s="358">
        <f>'[4]янв -18 '!U12*100000/'[4]янв -18 '!$C12*11.774</f>
        <v>80.319257793846788</v>
      </c>
      <c r="V12" s="358">
        <f>'[4]янв -18 '!V12*100000/'[4]янв -18 '!$C12*11.774</f>
        <v>0</v>
      </c>
    </row>
    <row r="13" spans="1:22" ht="18" customHeight="1">
      <c r="A13" s="25">
        <v>9</v>
      </c>
      <c r="B13" s="26" t="s">
        <v>42</v>
      </c>
      <c r="C13" s="359">
        <v>16338</v>
      </c>
      <c r="D13" s="187">
        <f>'[4]янв -18 '!D13*100000/'[4]янв -18 '!$C13*11.774</f>
        <v>1873.6932305055698</v>
      </c>
      <c r="E13" s="358">
        <f>'[4]янв -18 '!E13*100000/'[4]янв -18 '!$C13*11.774</f>
        <v>0</v>
      </c>
      <c r="F13" s="358">
        <f>'[4]янв -18 '!F13*100000/'[4]янв -18 '!$C13*11.774</f>
        <v>216.19537275064263</v>
      </c>
      <c r="G13" s="358">
        <f>'[4]янв -18 '!G13*100000/'[4]янв -18 '!$C13*11.774</f>
        <v>0</v>
      </c>
      <c r="H13" s="358">
        <f>'[4]янв -18 '!H13*100000/'[4]янв -18 '!$C13*11.774</f>
        <v>0</v>
      </c>
      <c r="I13" s="358">
        <f>'[4]янв -18 '!I13*100000/'[4]янв -18 '!$C13*11.774</f>
        <v>0</v>
      </c>
      <c r="J13" s="358">
        <f>'[4]янв -18 '!J13*100000/'[4]янв -18 '!$C13*11.774</f>
        <v>0</v>
      </c>
      <c r="K13" s="358">
        <f>'[4]янв -18 '!K13*100000/'[4]янв -18 '!$C13*11.774</f>
        <v>504.45586975149956</v>
      </c>
      <c r="L13" s="358">
        <f>'[4]янв -18 '!L13*100000/'[4]янв -18 '!$C13*11.774</f>
        <v>72.065124250214225</v>
      </c>
      <c r="M13" s="358">
        <f>'[4]янв -18 '!M13*100000/'[4]янв -18 '!$C13*11.774</f>
        <v>72.065124250214225</v>
      </c>
      <c r="N13" s="358">
        <f>'[4]янв -18 '!N13*100000/'[4]янв -18 '!$C13*11.774</f>
        <v>0</v>
      </c>
      <c r="O13" s="358">
        <f>'[4]янв -18 '!O13*100000/'[4]янв -18 '!$C13*11.774</f>
        <v>0</v>
      </c>
      <c r="P13" s="358">
        <f>'[4]янв -18 '!P13*100000/'[4]янв -18 '!$C13*11.774</f>
        <v>144.13024850042845</v>
      </c>
      <c r="Q13" s="358">
        <f>'[4]янв -18 '!Q13*100000/'[4]янв -18 '!$C13*11.774</f>
        <v>0</v>
      </c>
      <c r="R13" s="358">
        <f>'[4]янв -18 '!R13*100000/'[4]янв -18 '!$C13*11.774</f>
        <v>0</v>
      </c>
      <c r="S13" s="358">
        <f>'[4]янв -18 '!S13*100000/'[4]янв -18 '!$C13*11.774</f>
        <v>0</v>
      </c>
      <c r="T13" s="358">
        <f>'[4]янв -18 '!T13*100000/'[4]янв -18 '!$C13*11.774</f>
        <v>216.19537275064263</v>
      </c>
      <c r="U13" s="358">
        <f>'[4]янв -18 '!U13*100000/'[4]янв -18 '!$C13*11.774</f>
        <v>648.58611825192793</v>
      </c>
      <c r="V13" s="358">
        <f>'[4]янв -18 '!V13*100000/'[4]янв -18 '!$C13*11.774</f>
        <v>0</v>
      </c>
    </row>
    <row r="14" spans="1:22" ht="18" customHeight="1">
      <c r="A14" s="25">
        <v>10</v>
      </c>
      <c r="B14" s="45" t="s">
        <v>43</v>
      </c>
      <c r="C14" s="359">
        <v>10406.5</v>
      </c>
      <c r="D14" s="187">
        <f>'[4]янв -18 '!D14*100000/'[4]янв -18 '!$C14*11.774</f>
        <v>1583.971556238889</v>
      </c>
      <c r="E14" s="358">
        <f>'[4]янв -18 '!E14*100000/'[4]янв -18 '!$C14*11.774</f>
        <v>0</v>
      </c>
      <c r="F14" s="358">
        <f>'[4]янв -18 '!F14*100000/'[4]янв -18 '!$C14*11.774</f>
        <v>565.70412722817468</v>
      </c>
      <c r="G14" s="358">
        <f>'[4]янв -18 '!G14*100000/'[4]янв -18 '!$C14*11.774</f>
        <v>0</v>
      </c>
      <c r="H14" s="358">
        <f>'[4]янв -18 '!H14*100000/'[4]янв -18 '!$C14*11.774</f>
        <v>0</v>
      </c>
      <c r="I14" s="358">
        <f>'[4]янв -18 '!I14*100000/'[4]янв -18 '!$C14*11.774</f>
        <v>0</v>
      </c>
      <c r="J14" s="358">
        <f>'[4]янв -18 '!J14*100000/'[4]янв -18 '!$C14*11.774</f>
        <v>0</v>
      </c>
      <c r="K14" s="358">
        <f>'[4]янв -18 '!K14*100000/'[4]янв -18 '!$C14*11.774</f>
        <v>678.84495267380964</v>
      </c>
      <c r="L14" s="358">
        <f>'[4]янв -18 '!L14*100000/'[4]янв -18 '!$C14*11.774</f>
        <v>0</v>
      </c>
      <c r="M14" s="358">
        <f>'[4]янв -18 '!M14*100000/'[4]янв -18 '!$C14*11.774</f>
        <v>226.28165089126986</v>
      </c>
      <c r="N14" s="358">
        <f>'[4]янв -18 '!N14*100000/'[4]янв -18 '!$C14*11.774</f>
        <v>0</v>
      </c>
      <c r="O14" s="358">
        <f>'[4]янв -18 '!O14*100000/'[4]янв -18 '!$C14*11.774</f>
        <v>0</v>
      </c>
      <c r="P14" s="358">
        <f>'[4]янв -18 '!P14*100000/'[4]янв -18 '!$C14*11.774</f>
        <v>113.14082544563493</v>
      </c>
      <c r="Q14" s="358">
        <f>'[4]янв -18 '!Q14*100000/'[4]янв -18 '!$C14*11.774</f>
        <v>0</v>
      </c>
      <c r="R14" s="358">
        <f>'[4]янв -18 '!R14*100000/'[4]янв -18 '!$C14*11.774</f>
        <v>0</v>
      </c>
      <c r="S14" s="358">
        <f>'[4]янв -18 '!S14*100000/'[4]янв -18 '!$C14*11.774</f>
        <v>0</v>
      </c>
      <c r="T14" s="358">
        <f>'[4]янв -18 '!T14*100000/'[4]янв -18 '!$C14*11.774</f>
        <v>0</v>
      </c>
      <c r="U14" s="358">
        <f>'[4]янв -18 '!U14*100000/'[4]янв -18 '!$C14*11.774</f>
        <v>0</v>
      </c>
      <c r="V14" s="358">
        <f>'[4]янв -18 '!V14*100000/'[4]янв -18 '!$C14*11.774</f>
        <v>0</v>
      </c>
    </row>
    <row r="15" spans="1:22" ht="24.75" customHeight="1">
      <c r="A15" s="157" t="s">
        <v>106</v>
      </c>
      <c r="B15" s="188" t="s">
        <v>44</v>
      </c>
      <c r="C15" s="360">
        <v>154934.5</v>
      </c>
      <c r="D15" s="189">
        <f>'[4]янв -18 '!D15*100000/'[4]янв -18 '!$C15*11.774</f>
        <v>957.51688616802574</v>
      </c>
      <c r="E15" s="189">
        <f>'[4]янв -18 '!E15*100000/'[4]янв -18 '!$C15*11.774</f>
        <v>22.79802109923871</v>
      </c>
      <c r="F15" s="189">
        <f>'[4]янв -18 '!F15*100000/'[4]янв -18 '!$C15*11.774</f>
        <v>136.78812659543226</v>
      </c>
      <c r="G15" s="189">
        <f>'[4]янв -18 '!G15*100000/'[4]янв -18 '!$C15*11.774</f>
        <v>0</v>
      </c>
      <c r="H15" s="189">
        <f>'[4]янв -18 '!H15*100000/'[4]янв -18 '!$C15*11.774</f>
        <v>15.198680732825807</v>
      </c>
      <c r="I15" s="189">
        <f>'[4]янв -18 '!I15*100000/'[4]янв -18 '!$C15*11.774</f>
        <v>0</v>
      </c>
      <c r="J15" s="189">
        <f>'[4]янв -18 '!J15*100000/'[4]янв -18 '!$C15*11.774</f>
        <v>37.996701832064517</v>
      </c>
      <c r="K15" s="189">
        <f>'[4]янв -18 '!K15*100000/'[4]янв -18 '!$C15*11.774</f>
        <v>402.76503941988392</v>
      </c>
      <c r="L15" s="189">
        <f>'[4]янв -18 '!L15*100000/'[4]янв -18 '!$C15*11.774</f>
        <v>22.79802109923871</v>
      </c>
      <c r="M15" s="189">
        <f>'[4]янв -18 '!M15*100000/'[4]янв -18 '!$C15*11.774</f>
        <v>30.397361465651613</v>
      </c>
      <c r="N15" s="189">
        <f>'[4]янв -18 '!N15*100000/'[4]янв -18 '!$C15*11.774</f>
        <v>0</v>
      </c>
      <c r="O15" s="189">
        <f>'[4]янв -18 '!O15*100000/'[4]янв -18 '!$C15*11.774</f>
        <v>0</v>
      </c>
      <c r="P15" s="189">
        <f>'[4]янв -18 '!P15*100000/'[4]янв -18 '!$C15*11.774</f>
        <v>37.996701832064517</v>
      </c>
      <c r="Q15" s="189">
        <f>'[4]янв -18 '!Q15*100000/'[4]янв -18 '!$C15*11.774</f>
        <v>0</v>
      </c>
      <c r="R15" s="189">
        <f>'[4]янв -18 '!R15*100000/'[4]янв -18 '!$C15*11.774</f>
        <v>0</v>
      </c>
      <c r="S15" s="189">
        <f>'[4]янв -18 '!S15*100000/'[4]янв -18 '!$C15*11.774</f>
        <v>0</v>
      </c>
      <c r="T15" s="189">
        <f>'[4]янв -18 '!T15*100000/'[4]янв -18 '!$C15*11.774</f>
        <v>98.791424763367743</v>
      </c>
      <c r="U15" s="189">
        <f>'[4]янв -18 '!U15*100000/'[4]янв -18 '!$C15*11.774</f>
        <v>151.98680732825807</v>
      </c>
      <c r="V15" s="189">
        <f>'[4]янв -18 '!V15*100000/'[4]янв -18 '!$C15*11.774</f>
        <v>7.5993403664129033</v>
      </c>
    </row>
    <row r="16" spans="1:22" ht="23.25" customHeight="1">
      <c r="A16" s="25">
        <v>11</v>
      </c>
      <c r="B16" s="26" t="s">
        <v>107</v>
      </c>
      <c r="C16" s="359">
        <v>63146</v>
      </c>
      <c r="D16" s="187">
        <f>'[4]янв -18 '!D16*100000/'[4]янв -18 '!$C16*11.774</f>
        <v>1062.8036613562219</v>
      </c>
      <c r="E16" s="358">
        <f>'[4]янв -18 '!E16*100000/'[4]янв -18 '!$C16*11.774</f>
        <v>18.645678269407401</v>
      </c>
      <c r="F16" s="358">
        <f>'[4]янв -18 '!F16*100000/'[4]янв -18 '!$C16*11.774</f>
        <v>149.16542615525921</v>
      </c>
      <c r="G16" s="358">
        <f>'[4]янв -18 '!G16*100000/'[4]янв -18 '!$C16*11.774</f>
        <v>0</v>
      </c>
      <c r="H16" s="358">
        <f>'[4]янв -18 '!H16*100000/'[4]янв -18 '!$C16*11.774</f>
        <v>37.291356538814803</v>
      </c>
      <c r="I16" s="358">
        <f>'[4]янв -18 '!I16*100000/'[4]янв -18 '!$C16*11.774</f>
        <v>0</v>
      </c>
      <c r="J16" s="358">
        <f>'[4]янв -18 '!J16*100000/'[4]янв -18 '!$C16*11.774</f>
        <v>18.645678269407401</v>
      </c>
      <c r="K16" s="358">
        <f>'[4]янв -18 '!K16*100000/'[4]янв -18 '!$C16*11.774</f>
        <v>466.14195673518509</v>
      </c>
      <c r="L16" s="358">
        <f>'[4]янв -18 '!L16*100000/'[4]янв -18 '!$C16*11.774</f>
        <v>37.291356538814803</v>
      </c>
      <c r="M16" s="358">
        <f>'[4]янв -18 '!M16*100000/'[4]янв -18 '!$C16*11.774</f>
        <v>37.291356538814803</v>
      </c>
      <c r="N16" s="358">
        <f>'[4]янв -18 '!N16*100000/'[4]янв -18 '!$C16*11.774</f>
        <v>0</v>
      </c>
      <c r="O16" s="358">
        <f>'[4]янв -18 '!O16*100000/'[4]янв -18 '!$C16*11.774</f>
        <v>0</v>
      </c>
      <c r="P16" s="358">
        <f>'[4]янв -18 '!P16*100000/'[4]янв -18 '!$C16*11.774</f>
        <v>18.645678269407401</v>
      </c>
      <c r="Q16" s="358">
        <f>'[4]янв -18 '!Q16*100000/'[4]янв -18 '!$C16*11.774</f>
        <v>0</v>
      </c>
      <c r="R16" s="358">
        <f>'[4]янв -18 '!R16*100000/'[4]янв -18 '!$C16*11.774</f>
        <v>0</v>
      </c>
      <c r="S16" s="358">
        <f>'[4]янв -18 '!S16*100000/'[4]янв -18 '!$C16*11.774</f>
        <v>0</v>
      </c>
      <c r="T16" s="358">
        <f>'[4]янв -18 '!T16*100000/'[4]янв -18 '!$C16*11.774</f>
        <v>130.51974788585184</v>
      </c>
      <c r="U16" s="358">
        <f>'[4]янв -18 '!U16*100000/'[4]янв -18 '!$C16*11.774</f>
        <v>149.16542615525921</v>
      </c>
      <c r="V16" s="358">
        <f>'[4]янв -18 '!V16*100000/'[4]янв -18 '!$C16*11.774</f>
        <v>18.645678269407401</v>
      </c>
    </row>
    <row r="17" spans="1:22" ht="30" customHeight="1">
      <c r="A17" s="46" t="s">
        <v>117</v>
      </c>
      <c r="B17" s="188" t="s">
        <v>108</v>
      </c>
      <c r="C17" s="361">
        <v>218080.5</v>
      </c>
      <c r="D17" s="190">
        <f>'[4]янв -18 '!D17*100000/'[4]янв -18 '!$C17*11.774</f>
        <v>988.00305391816312</v>
      </c>
      <c r="E17" s="190">
        <f>'[4]янв -18 '!E17*100000/'[4]янв -18 '!$C17*11.774</f>
        <v>21.595695167610124</v>
      </c>
      <c r="F17" s="190">
        <f>'[4]янв -18 '!F17*100000/'[4]янв -18 '!$C17*11.774</f>
        <v>140.3720185894658</v>
      </c>
      <c r="G17" s="190">
        <f>'[4]янв -18 '!G17*100000/'[4]янв -18 '!$C17*11.774</f>
        <v>0</v>
      </c>
      <c r="H17" s="190">
        <f>'[4]янв -18 '!H17*100000/'[4]янв -18 '!$C17*11.774</f>
        <v>21.595695167610124</v>
      </c>
      <c r="I17" s="190">
        <f>'[4]янв -18 '!I17*100000/'[4]янв -18 '!$C17*11.774</f>
        <v>0</v>
      </c>
      <c r="J17" s="190">
        <f>'[4]янв -18 '!J17*100000/'[4]янв -18 '!$C17*11.774</f>
        <v>32.39354275141519</v>
      </c>
      <c r="K17" s="190">
        <f>'[4]янв -18 '!K17*100000/'[4]янв -18 '!$C17*11.774</f>
        <v>421.11605576839742</v>
      </c>
      <c r="L17" s="190">
        <f>'[4]янв -18 '!L17*100000/'[4]янв -18 '!$C17*11.774</f>
        <v>26.994618959512653</v>
      </c>
      <c r="M17" s="190">
        <f>'[4]янв -18 '!M17*100000/'[4]янв -18 '!$C17*11.774</f>
        <v>32.39354275141519</v>
      </c>
      <c r="N17" s="190">
        <f>'[4]янв -18 '!N17*100000/'[4]янв -18 '!$C17*11.774</f>
        <v>0</v>
      </c>
      <c r="O17" s="190">
        <f>'[4]янв -18 '!O17*100000/'[4]янв -18 '!$C17*11.774</f>
        <v>0</v>
      </c>
      <c r="P17" s="190">
        <f>'[4]янв -18 '!P17*100000/'[4]янв -18 '!$C17*11.774</f>
        <v>32.39354275141519</v>
      </c>
      <c r="Q17" s="190">
        <f>'[4]янв -18 '!Q17*100000/'[4]янв -18 '!$C17*11.774</f>
        <v>0</v>
      </c>
      <c r="R17" s="190">
        <f>'[4]янв -18 '!R17*100000/'[4]янв -18 '!$C17*11.774</f>
        <v>0</v>
      </c>
      <c r="S17" s="190">
        <f>'[4]янв -18 '!S17*100000/'[4]янв -18 '!$C17*11.774</f>
        <v>0</v>
      </c>
      <c r="T17" s="190">
        <f>'[4]янв -18 '!T17*100000/'[4]янв -18 '!$C17*11.774</f>
        <v>107.97847583805061</v>
      </c>
      <c r="U17" s="190">
        <f>'[4]янв -18 '!U17*100000/'[4]янв -18 '!$C17*11.774</f>
        <v>151.16986617327086</v>
      </c>
      <c r="V17" s="190">
        <f>'[4]янв -18 '!V17*100000/'[4]янв -18 '!$C17*11.774</f>
        <v>10.797847583805062</v>
      </c>
    </row>
    <row r="18" spans="1:22" ht="32.25" customHeight="1">
      <c r="A18" s="191" t="s">
        <v>109</v>
      </c>
      <c r="B18" s="191"/>
      <c r="C18" s="191"/>
      <c r="D18" s="328">
        <v>1</v>
      </c>
      <c r="E18" s="329">
        <f>E17/$D17</f>
        <v>2.185792349726776E-2</v>
      </c>
      <c r="F18" s="329">
        <f t="shared" ref="F18:V18" si="0">F17/$D17</f>
        <v>0.14207650273224043</v>
      </c>
      <c r="G18" s="329">
        <f t="shared" si="0"/>
        <v>0</v>
      </c>
      <c r="H18" s="329">
        <f t="shared" si="0"/>
        <v>2.185792349726776E-2</v>
      </c>
      <c r="I18" s="329">
        <f t="shared" si="0"/>
        <v>0</v>
      </c>
      <c r="J18" s="329">
        <f t="shared" si="0"/>
        <v>3.2786885245901648E-2</v>
      </c>
      <c r="K18" s="329">
        <f t="shared" si="0"/>
        <v>0.42622950819672134</v>
      </c>
      <c r="L18" s="329">
        <f t="shared" si="0"/>
        <v>2.7322404371584699E-2</v>
      </c>
      <c r="M18" s="329">
        <f t="shared" si="0"/>
        <v>3.2786885245901648E-2</v>
      </c>
      <c r="N18" s="329">
        <f t="shared" si="0"/>
        <v>0</v>
      </c>
      <c r="O18" s="329">
        <f t="shared" si="0"/>
        <v>0</v>
      </c>
      <c r="P18" s="329">
        <f t="shared" si="0"/>
        <v>3.2786885245901648E-2</v>
      </c>
      <c r="Q18" s="329">
        <f t="shared" si="0"/>
        <v>0</v>
      </c>
      <c r="R18" s="329">
        <f t="shared" si="0"/>
        <v>0</v>
      </c>
      <c r="S18" s="329">
        <f t="shared" si="0"/>
        <v>0</v>
      </c>
      <c r="T18" s="329">
        <f t="shared" si="0"/>
        <v>0.10928961748633879</v>
      </c>
      <c r="U18" s="329">
        <f t="shared" si="0"/>
        <v>0.15300546448087432</v>
      </c>
      <c r="V18" s="329">
        <f t="shared" si="0"/>
        <v>1.092896174863388E-2</v>
      </c>
    </row>
    <row r="19" spans="1:22" ht="19.5" customHeight="1">
      <c r="A19" s="180" t="s">
        <v>181</v>
      </c>
      <c r="B19" s="181"/>
      <c r="C19" s="182"/>
      <c r="D19" s="362">
        <v>1046.5898283227211</v>
      </c>
      <c r="E19" s="362">
        <v>16.268235673410171</v>
      </c>
      <c r="F19" s="362">
        <v>140.99137583622147</v>
      </c>
      <c r="G19" s="362">
        <v>0</v>
      </c>
      <c r="H19" s="362">
        <v>5.4227452244700567</v>
      </c>
      <c r="I19" s="362">
        <v>0</v>
      </c>
      <c r="J19" s="362">
        <v>27.113726122350283</v>
      </c>
      <c r="K19" s="362">
        <v>482.62432497783504</v>
      </c>
      <c r="L19" s="362">
        <v>86.763923591520907</v>
      </c>
      <c r="M19" s="362">
        <v>21.690980897880227</v>
      </c>
      <c r="N19" s="362"/>
      <c r="O19" s="362">
        <v>0</v>
      </c>
      <c r="P19" s="362">
        <v>16.268235673410171</v>
      </c>
      <c r="Q19" s="362">
        <v>0</v>
      </c>
      <c r="R19" s="362">
        <v>5.4227452244700567</v>
      </c>
      <c r="S19" s="362">
        <v>0</v>
      </c>
      <c r="T19" s="362">
        <v>108.45490448940113</v>
      </c>
      <c r="U19" s="362">
        <v>130.14588538728137</v>
      </c>
      <c r="V19" s="362">
        <v>10.845490448940113</v>
      </c>
    </row>
    <row r="20" spans="1:22" ht="30.75" customHeight="1">
      <c r="A20" s="172" t="s">
        <v>112</v>
      </c>
      <c r="B20" s="172"/>
      <c r="C20" s="172"/>
      <c r="D20" s="332">
        <f>(D17/D19)-100%</f>
        <v>-5.5978734762261118E-2</v>
      </c>
      <c r="E20" s="332">
        <f t="shared" ref="E20:V20" si="1">(E17/E19)-100%</f>
        <v>0.32747616896818688</v>
      </c>
      <c r="F20" s="332">
        <f t="shared" si="1"/>
        <v>-4.3928732738598431E-3</v>
      </c>
      <c r="G20" s="330"/>
      <c r="H20" s="331" t="s">
        <v>118</v>
      </c>
      <c r="I20" s="330"/>
      <c r="J20" s="332">
        <f t="shared" si="1"/>
        <v>0.19472855207136841</v>
      </c>
      <c r="K20" s="332">
        <f t="shared" si="1"/>
        <v>-0.12744543949843901</v>
      </c>
      <c r="L20" s="332">
        <f t="shared" si="1"/>
        <v>-0.68887277289808124</v>
      </c>
      <c r="M20" s="330">
        <f t="shared" si="1"/>
        <v>0.49341069008921035</v>
      </c>
      <c r="N20" s="330"/>
      <c r="O20" s="330"/>
      <c r="P20" s="332">
        <f t="shared" si="1"/>
        <v>0.99121425345228031</v>
      </c>
      <c r="Q20" s="330"/>
      <c r="R20" s="330"/>
      <c r="S20" s="330"/>
      <c r="T20" s="332">
        <f t="shared" si="1"/>
        <v>-4.3928732738598431E-3</v>
      </c>
      <c r="U20" s="332">
        <f t="shared" si="1"/>
        <v>0.16154164784716341</v>
      </c>
      <c r="V20" s="332">
        <f t="shared" si="1"/>
        <v>-4.3928732738598431E-3</v>
      </c>
    </row>
    <row r="21" spans="1:22">
      <c r="A21" s="365" t="s">
        <v>182</v>
      </c>
      <c r="B21" s="366"/>
      <c r="C21" s="367"/>
      <c r="D21" s="335">
        <v>1036.2994183008811</v>
      </c>
      <c r="E21" s="335">
        <v>16.449197115887003</v>
      </c>
      <c r="F21" s="335">
        <v>104.17824840061768</v>
      </c>
      <c r="G21" s="335">
        <v>0</v>
      </c>
      <c r="H21" s="335">
        <v>27.415328526478341</v>
      </c>
      <c r="I21" s="335">
        <v>0</v>
      </c>
      <c r="J21" s="335">
        <v>43.864525642365344</v>
      </c>
      <c r="K21" s="335">
        <v>471.54365065542743</v>
      </c>
      <c r="L21" s="335">
        <v>38.381459937069671</v>
      </c>
      <c r="M21" s="335">
        <v>76.762919874139342</v>
      </c>
      <c r="N21" s="335">
        <v>5.4830657052956679</v>
      </c>
      <c r="O21" s="335">
        <v>0</v>
      </c>
      <c r="P21" s="335">
        <v>5.4830657052956679</v>
      </c>
      <c r="Q21" s="335">
        <v>0</v>
      </c>
      <c r="R21" s="335">
        <v>0</v>
      </c>
      <c r="S21" s="335">
        <v>5.4830657052956679</v>
      </c>
      <c r="T21" s="335">
        <v>32.898394231774006</v>
      </c>
      <c r="U21" s="335">
        <v>208.35649680123535</v>
      </c>
      <c r="V21" s="335">
        <v>5.4830657052956679</v>
      </c>
    </row>
    <row r="22" spans="1:22" ht="18" customHeight="1">
      <c r="A22" s="363" t="s">
        <v>119</v>
      </c>
      <c r="B22" s="364"/>
      <c r="C22" s="364"/>
      <c r="D22" s="335">
        <v>1123.6677504619777</v>
      </c>
      <c r="E22" s="335">
        <v>0</v>
      </c>
      <c r="F22" s="335">
        <v>154.22890692615377</v>
      </c>
      <c r="G22" s="335">
        <v>0</v>
      </c>
      <c r="H22" s="335">
        <v>11.016350494725272</v>
      </c>
      <c r="I22" s="335">
        <v>0</v>
      </c>
      <c r="J22" s="335">
        <v>11.016350494725272</v>
      </c>
      <c r="K22" s="335">
        <v>446.16219503637348</v>
      </c>
      <c r="L22" s="335">
        <v>104.65532969989007</v>
      </c>
      <c r="M22" s="335">
        <v>71.606278215714255</v>
      </c>
      <c r="N22" s="335">
        <v>0</v>
      </c>
      <c r="O22" s="335">
        <v>0</v>
      </c>
      <c r="P22" s="335">
        <v>11.016350494725272</v>
      </c>
      <c r="Q22" s="335">
        <v>0</v>
      </c>
      <c r="R22" s="335">
        <v>649.35064935064941</v>
      </c>
      <c r="S22" s="335">
        <v>0</v>
      </c>
      <c r="T22" s="335">
        <v>104.65532969989007</v>
      </c>
      <c r="U22" s="335">
        <v>198.29430890505489</v>
      </c>
      <c r="V22" s="335">
        <v>0</v>
      </c>
    </row>
    <row r="23" spans="1:2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</sheetData>
  <mergeCells count="10">
    <mergeCell ref="A21:C21"/>
    <mergeCell ref="A22:C22"/>
    <mergeCell ref="B3:B4"/>
    <mergeCell ref="A3:A4"/>
    <mergeCell ref="A1:T1"/>
    <mergeCell ref="A2:T2"/>
    <mergeCell ref="C3:C4"/>
    <mergeCell ref="A18:C18"/>
    <mergeCell ref="A19:C19"/>
    <mergeCell ref="A20:C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topLeftCell="A7" workbookViewId="0">
      <selection activeCell="A22" sqref="A22:C22"/>
    </sheetView>
  </sheetViews>
  <sheetFormatPr defaultRowHeight="12.75"/>
  <cols>
    <col min="1" max="1" width="4.7109375" customWidth="1"/>
    <col min="2" max="2" width="16.85546875" customWidth="1"/>
    <col min="4" max="20" width="7.140625" customWidth="1"/>
  </cols>
  <sheetData>
    <row r="1" spans="1:20" ht="28.5" customHeight="1">
      <c r="A1" s="193" t="s">
        <v>120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28"/>
      <c r="T1" s="128"/>
    </row>
    <row r="2" spans="1:20" ht="28.5" customHeight="1" thickBot="1">
      <c r="A2" s="194"/>
      <c r="B2" s="193" t="s">
        <v>177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30"/>
      <c r="T2" s="131"/>
    </row>
    <row r="3" spans="1:20" ht="120.75" thickBot="1">
      <c r="A3" s="195" t="s">
        <v>64</v>
      </c>
      <c r="B3" s="196" t="s">
        <v>65</v>
      </c>
      <c r="C3" s="197" t="s">
        <v>122</v>
      </c>
      <c r="D3" s="198" t="s">
        <v>67</v>
      </c>
      <c r="E3" s="136" t="s">
        <v>68</v>
      </c>
      <c r="F3" s="137" t="s">
        <v>69</v>
      </c>
      <c r="G3" s="137" t="s">
        <v>70</v>
      </c>
      <c r="H3" s="137" t="s">
        <v>71</v>
      </c>
      <c r="I3" s="137" t="s">
        <v>72</v>
      </c>
      <c r="J3" s="137" t="s">
        <v>73</v>
      </c>
      <c r="K3" s="137" t="s">
        <v>74</v>
      </c>
      <c r="L3" s="137" t="s">
        <v>75</v>
      </c>
      <c r="M3" s="137" t="s">
        <v>76</v>
      </c>
      <c r="N3" s="137" t="s">
        <v>77</v>
      </c>
      <c r="O3" s="137" t="s">
        <v>78</v>
      </c>
      <c r="P3" s="137" t="s">
        <v>79</v>
      </c>
      <c r="Q3" s="137" t="s">
        <v>82</v>
      </c>
      <c r="R3" s="137" t="s">
        <v>83</v>
      </c>
      <c r="S3" s="138" t="s">
        <v>84</v>
      </c>
      <c r="T3" s="139" t="s">
        <v>85</v>
      </c>
    </row>
    <row r="4" spans="1:20" ht="26.25" thickBot="1">
      <c r="A4" s="195"/>
      <c r="B4" s="196"/>
      <c r="C4" s="199"/>
      <c r="D4" s="198"/>
      <c r="E4" s="144" t="s">
        <v>87</v>
      </c>
      <c r="F4" s="145" t="s">
        <v>88</v>
      </c>
      <c r="G4" s="145" t="s">
        <v>89</v>
      </c>
      <c r="H4" s="145" t="s">
        <v>90</v>
      </c>
      <c r="I4" s="145" t="s">
        <v>91</v>
      </c>
      <c r="J4" s="145" t="s">
        <v>92</v>
      </c>
      <c r="K4" s="146" t="s">
        <v>93</v>
      </c>
      <c r="L4" s="145" t="s">
        <v>94</v>
      </c>
      <c r="M4" s="145" t="s">
        <v>95</v>
      </c>
      <c r="N4" s="145" t="s">
        <v>96</v>
      </c>
      <c r="O4" s="145" t="s">
        <v>97</v>
      </c>
      <c r="P4" s="145" t="s">
        <v>98</v>
      </c>
      <c r="Q4" s="145" t="s">
        <v>101</v>
      </c>
      <c r="R4" s="145" t="s">
        <v>102</v>
      </c>
      <c r="S4" s="147" t="s">
        <v>103</v>
      </c>
      <c r="T4" s="148" t="s">
        <v>104</v>
      </c>
    </row>
    <row r="5" spans="1:20" ht="15.75">
      <c r="A5" s="25">
        <v>1</v>
      </c>
      <c r="B5" s="200" t="s">
        <v>34</v>
      </c>
      <c r="C5" s="201">
        <v>18301</v>
      </c>
      <c r="D5" s="202">
        <f>SUM(E5:S5)</f>
        <v>8</v>
      </c>
      <c r="E5" s="149"/>
      <c r="F5" s="151">
        <v>1</v>
      </c>
      <c r="G5" s="151"/>
      <c r="H5" s="151"/>
      <c r="I5" s="151"/>
      <c r="J5" s="151"/>
      <c r="K5" s="154">
        <v>2</v>
      </c>
      <c r="L5" s="151">
        <v>1</v>
      </c>
      <c r="M5" s="151"/>
      <c r="N5" s="151"/>
      <c r="O5" s="151"/>
      <c r="P5" s="151"/>
      <c r="Q5" s="151"/>
      <c r="R5" s="151"/>
      <c r="S5" s="155">
        <v>4</v>
      </c>
      <c r="T5" s="151"/>
    </row>
    <row r="6" spans="1:20" ht="15.75">
      <c r="A6" s="25">
        <v>2</v>
      </c>
      <c r="B6" s="200" t="s">
        <v>35</v>
      </c>
      <c r="C6" s="201">
        <v>4428</v>
      </c>
      <c r="D6" s="202">
        <f t="shared" ref="D6:D16" si="0">SUM(E6:S6)</f>
        <v>0</v>
      </c>
      <c r="E6" s="149"/>
      <c r="F6" s="151"/>
      <c r="G6" s="151"/>
      <c r="H6" s="151"/>
      <c r="I6" s="151"/>
      <c r="J6" s="151"/>
      <c r="K6" s="154"/>
      <c r="L6" s="151"/>
      <c r="M6" s="151"/>
      <c r="N6" s="151"/>
      <c r="O6" s="151"/>
      <c r="P6" s="151"/>
      <c r="Q6" s="151"/>
      <c r="R6" s="151"/>
      <c r="S6" s="155"/>
      <c r="T6" s="151"/>
    </row>
    <row r="7" spans="1:20" ht="15.75">
      <c r="A7" s="25">
        <v>3</v>
      </c>
      <c r="B7" s="200" t="s">
        <v>36</v>
      </c>
      <c r="C7" s="201">
        <v>6135</v>
      </c>
      <c r="D7" s="202">
        <f t="shared" si="0"/>
        <v>3</v>
      </c>
      <c r="E7" s="149">
        <v>1</v>
      </c>
      <c r="F7" s="151">
        <v>1</v>
      </c>
      <c r="G7" s="151"/>
      <c r="H7" s="151"/>
      <c r="I7" s="151"/>
      <c r="J7" s="151"/>
      <c r="K7" s="154"/>
      <c r="L7" s="151"/>
      <c r="M7" s="151"/>
      <c r="N7" s="151"/>
      <c r="O7" s="151"/>
      <c r="P7" s="151"/>
      <c r="Q7" s="151"/>
      <c r="R7" s="151"/>
      <c r="S7" s="155">
        <v>1</v>
      </c>
      <c r="T7" s="151"/>
    </row>
    <row r="8" spans="1:20" ht="15.75">
      <c r="A8" s="25">
        <v>4</v>
      </c>
      <c r="B8" s="200" t="s">
        <v>37</v>
      </c>
      <c r="C8" s="201">
        <v>6898</v>
      </c>
      <c r="D8" s="202">
        <f t="shared" si="0"/>
        <v>2</v>
      </c>
      <c r="E8" s="149">
        <v>1</v>
      </c>
      <c r="F8" s="151"/>
      <c r="G8" s="151"/>
      <c r="H8" s="151"/>
      <c r="I8" s="151"/>
      <c r="J8" s="151"/>
      <c r="K8" s="154"/>
      <c r="L8" s="151"/>
      <c r="M8" s="151"/>
      <c r="N8" s="151"/>
      <c r="O8" s="151"/>
      <c r="P8" s="151"/>
      <c r="Q8" s="151"/>
      <c r="R8" s="151"/>
      <c r="S8" s="155">
        <v>1</v>
      </c>
      <c r="T8" s="151"/>
    </row>
    <row r="9" spans="1:20" ht="15.75">
      <c r="A9" s="25">
        <v>5</v>
      </c>
      <c r="B9" s="200" t="s">
        <v>38</v>
      </c>
      <c r="C9" s="201">
        <v>7251</v>
      </c>
      <c r="D9" s="202">
        <f t="shared" si="0"/>
        <v>1</v>
      </c>
      <c r="E9" s="149"/>
      <c r="F9" s="151"/>
      <c r="G9" s="151"/>
      <c r="H9" s="151"/>
      <c r="I9" s="151"/>
      <c r="J9" s="151"/>
      <c r="K9" s="154">
        <v>1</v>
      </c>
      <c r="L9" s="151"/>
      <c r="M9" s="151"/>
      <c r="N9" s="151"/>
      <c r="O9" s="151"/>
      <c r="P9" s="151"/>
      <c r="Q9" s="151"/>
      <c r="R9" s="151"/>
      <c r="S9" s="155"/>
      <c r="T9" s="151"/>
    </row>
    <row r="10" spans="1:20" ht="15.75">
      <c r="A10" s="25">
        <v>6</v>
      </c>
      <c r="B10" s="200" t="s">
        <v>39</v>
      </c>
      <c r="C10" s="201">
        <v>5892</v>
      </c>
      <c r="D10" s="202">
        <f t="shared" si="0"/>
        <v>6</v>
      </c>
      <c r="E10" s="149"/>
      <c r="F10" s="151"/>
      <c r="G10" s="151"/>
      <c r="H10" s="151"/>
      <c r="I10" s="151"/>
      <c r="J10" s="151"/>
      <c r="K10" s="154">
        <v>3</v>
      </c>
      <c r="L10" s="151"/>
      <c r="M10" s="151"/>
      <c r="N10" s="151"/>
      <c r="O10" s="151"/>
      <c r="P10" s="151"/>
      <c r="Q10" s="151"/>
      <c r="R10" s="151"/>
      <c r="S10" s="155">
        <v>3</v>
      </c>
      <c r="T10" s="151"/>
    </row>
    <row r="11" spans="1:20" ht="15.75">
      <c r="A11" s="25">
        <v>7</v>
      </c>
      <c r="B11" s="200" t="s">
        <v>40</v>
      </c>
      <c r="C11" s="203">
        <v>9897</v>
      </c>
      <c r="D11" s="202">
        <f t="shared" si="0"/>
        <v>0</v>
      </c>
      <c r="E11" s="149"/>
      <c r="F11" s="151"/>
      <c r="G11" s="151"/>
      <c r="H11" s="151"/>
      <c r="I11" s="151"/>
      <c r="J11" s="151"/>
      <c r="K11" s="154"/>
      <c r="L11" s="151"/>
      <c r="M11" s="151"/>
      <c r="N11" s="151"/>
      <c r="O11" s="151"/>
      <c r="P11" s="151"/>
      <c r="Q11" s="151"/>
      <c r="R11" s="151"/>
      <c r="S11" s="155"/>
      <c r="T11" s="151"/>
    </row>
    <row r="12" spans="1:20" ht="15.75">
      <c r="A12" s="25">
        <v>8</v>
      </c>
      <c r="B12" s="200" t="s">
        <v>41</v>
      </c>
      <c r="C12" s="201">
        <v>7325</v>
      </c>
      <c r="D12" s="202">
        <f t="shared" si="0"/>
        <v>5</v>
      </c>
      <c r="E12" s="149"/>
      <c r="F12" s="151"/>
      <c r="G12" s="151"/>
      <c r="H12" s="151"/>
      <c r="I12" s="151"/>
      <c r="J12" s="151">
        <v>1</v>
      </c>
      <c r="K12" s="154">
        <v>1</v>
      </c>
      <c r="L12" s="151"/>
      <c r="M12" s="151"/>
      <c r="N12" s="151"/>
      <c r="O12" s="151"/>
      <c r="P12" s="151"/>
      <c r="Q12" s="151"/>
      <c r="R12" s="151">
        <v>2</v>
      </c>
      <c r="S12" s="155">
        <v>1</v>
      </c>
      <c r="T12" s="151"/>
    </row>
    <row r="13" spans="1:20" ht="15.75">
      <c r="A13" s="25">
        <v>9</v>
      </c>
      <c r="B13" s="200" t="s">
        <v>42</v>
      </c>
      <c r="C13" s="201">
        <v>8521</v>
      </c>
      <c r="D13" s="202">
        <f t="shared" si="0"/>
        <v>11</v>
      </c>
      <c r="E13" s="149"/>
      <c r="F13" s="151">
        <v>2</v>
      </c>
      <c r="G13" s="151"/>
      <c r="H13" s="151"/>
      <c r="I13" s="151"/>
      <c r="J13" s="151"/>
      <c r="K13" s="154">
        <v>2</v>
      </c>
      <c r="L13" s="151">
        <v>1</v>
      </c>
      <c r="M13" s="151"/>
      <c r="N13" s="151"/>
      <c r="O13" s="151"/>
      <c r="P13" s="151"/>
      <c r="Q13" s="151"/>
      <c r="R13" s="151"/>
      <c r="S13" s="155">
        <v>6</v>
      </c>
      <c r="T13" s="151"/>
    </row>
    <row r="14" spans="1:20" ht="15.75">
      <c r="A14" s="25">
        <v>10</v>
      </c>
      <c r="B14" s="204" t="s">
        <v>43</v>
      </c>
      <c r="C14" s="201">
        <v>5239</v>
      </c>
      <c r="D14" s="202">
        <f t="shared" si="0"/>
        <v>3</v>
      </c>
      <c r="E14" s="149"/>
      <c r="F14" s="151">
        <v>1</v>
      </c>
      <c r="G14" s="151"/>
      <c r="H14" s="151"/>
      <c r="I14" s="151"/>
      <c r="J14" s="151"/>
      <c r="K14" s="154">
        <v>1</v>
      </c>
      <c r="L14" s="151"/>
      <c r="M14" s="151">
        <v>1</v>
      </c>
      <c r="N14" s="151"/>
      <c r="O14" s="151"/>
      <c r="P14" s="151"/>
      <c r="Q14" s="151"/>
      <c r="R14" s="151"/>
      <c r="S14" s="155"/>
      <c r="T14" s="151"/>
    </row>
    <row r="15" spans="1:20" ht="15.75">
      <c r="A15" s="157" t="s">
        <v>106</v>
      </c>
      <c r="B15" s="205" t="s">
        <v>44</v>
      </c>
      <c r="C15" s="55">
        <v>79887</v>
      </c>
      <c r="D15" s="202">
        <f>SUM(D5:D14)</f>
        <v>39</v>
      </c>
      <c r="E15" s="202">
        <f t="shared" ref="E15:T15" si="1">SUM(E5:E14)</f>
        <v>2</v>
      </c>
      <c r="F15" s="202">
        <f t="shared" si="1"/>
        <v>5</v>
      </c>
      <c r="G15" s="202">
        <f t="shared" si="1"/>
        <v>0</v>
      </c>
      <c r="H15" s="202">
        <f t="shared" si="1"/>
        <v>0</v>
      </c>
      <c r="I15" s="202">
        <f t="shared" si="1"/>
        <v>0</v>
      </c>
      <c r="J15" s="202">
        <f t="shared" si="1"/>
        <v>1</v>
      </c>
      <c r="K15" s="202">
        <f t="shared" si="1"/>
        <v>10</v>
      </c>
      <c r="L15" s="202">
        <f t="shared" si="1"/>
        <v>2</v>
      </c>
      <c r="M15" s="202">
        <f t="shared" si="1"/>
        <v>1</v>
      </c>
      <c r="N15" s="202">
        <f t="shared" si="1"/>
        <v>0</v>
      </c>
      <c r="O15" s="202">
        <f t="shared" si="1"/>
        <v>0</v>
      </c>
      <c r="P15" s="202">
        <f t="shared" si="1"/>
        <v>0</v>
      </c>
      <c r="Q15" s="202">
        <f t="shared" si="1"/>
        <v>0</v>
      </c>
      <c r="R15" s="202">
        <f t="shared" si="1"/>
        <v>2</v>
      </c>
      <c r="S15" s="202">
        <f t="shared" si="1"/>
        <v>16</v>
      </c>
      <c r="T15" s="202">
        <f t="shared" si="1"/>
        <v>0</v>
      </c>
    </row>
    <row r="16" spans="1:20" ht="15.75">
      <c r="A16" s="25">
        <v>11</v>
      </c>
      <c r="B16" s="206" t="s">
        <v>107</v>
      </c>
      <c r="C16" s="207">
        <v>36996</v>
      </c>
      <c r="D16" s="202">
        <f t="shared" si="0"/>
        <v>17</v>
      </c>
      <c r="E16" s="149">
        <v>1</v>
      </c>
      <c r="F16" s="151">
        <v>3</v>
      </c>
      <c r="G16" s="151"/>
      <c r="H16" s="151"/>
      <c r="I16" s="151"/>
      <c r="J16" s="151">
        <v>1</v>
      </c>
      <c r="K16" s="154">
        <v>5</v>
      </c>
      <c r="L16" s="151">
        <v>1</v>
      </c>
      <c r="M16" s="151"/>
      <c r="N16" s="151"/>
      <c r="O16" s="151"/>
      <c r="P16" s="151"/>
      <c r="Q16" s="151"/>
      <c r="R16" s="151"/>
      <c r="S16" s="155">
        <v>6</v>
      </c>
      <c r="T16" s="151">
        <v>1</v>
      </c>
    </row>
    <row r="17" spans="1:20" ht="15.75">
      <c r="A17" s="157" t="s">
        <v>117</v>
      </c>
      <c r="B17" s="205" t="s">
        <v>123</v>
      </c>
      <c r="C17" s="55">
        <v>116883</v>
      </c>
      <c r="D17" s="202">
        <f>D15+D16</f>
        <v>56</v>
      </c>
      <c r="E17" s="202">
        <f t="shared" ref="E17:T17" si="2">E15+E16</f>
        <v>3</v>
      </c>
      <c r="F17" s="202">
        <f t="shared" si="2"/>
        <v>8</v>
      </c>
      <c r="G17" s="202">
        <f t="shared" si="2"/>
        <v>0</v>
      </c>
      <c r="H17" s="202">
        <f t="shared" si="2"/>
        <v>0</v>
      </c>
      <c r="I17" s="202">
        <f t="shared" si="2"/>
        <v>0</v>
      </c>
      <c r="J17" s="202">
        <f t="shared" si="2"/>
        <v>2</v>
      </c>
      <c r="K17" s="202">
        <f t="shared" si="2"/>
        <v>15</v>
      </c>
      <c r="L17" s="202">
        <f t="shared" si="2"/>
        <v>3</v>
      </c>
      <c r="M17" s="202">
        <f t="shared" si="2"/>
        <v>1</v>
      </c>
      <c r="N17" s="202">
        <f t="shared" si="2"/>
        <v>0</v>
      </c>
      <c r="O17" s="202">
        <f t="shared" si="2"/>
        <v>0</v>
      </c>
      <c r="P17" s="202">
        <f t="shared" si="2"/>
        <v>0</v>
      </c>
      <c r="Q17" s="202">
        <f t="shared" si="2"/>
        <v>0</v>
      </c>
      <c r="R17" s="202">
        <f t="shared" si="2"/>
        <v>2</v>
      </c>
      <c r="S17" s="202">
        <f t="shared" si="2"/>
        <v>22</v>
      </c>
      <c r="T17" s="202">
        <f t="shared" si="2"/>
        <v>1</v>
      </c>
    </row>
    <row r="18" spans="1:20" ht="25.5" customHeight="1">
      <c r="A18" s="208" t="s">
        <v>109</v>
      </c>
      <c r="B18" s="208"/>
      <c r="C18" s="208"/>
      <c r="D18" s="208"/>
      <c r="E18" s="209">
        <f>E17/$D17</f>
        <v>5.3571428571428568E-2</v>
      </c>
      <c r="F18" s="209">
        <f t="shared" ref="F18:T18" si="3">F17/$D17</f>
        <v>0.14285714285714285</v>
      </c>
      <c r="G18" s="209">
        <f t="shared" si="3"/>
        <v>0</v>
      </c>
      <c r="H18" s="209">
        <f t="shared" si="3"/>
        <v>0</v>
      </c>
      <c r="I18" s="209">
        <f t="shared" si="3"/>
        <v>0</v>
      </c>
      <c r="J18" s="209">
        <f t="shared" si="3"/>
        <v>3.5714285714285712E-2</v>
      </c>
      <c r="K18" s="209">
        <f t="shared" si="3"/>
        <v>0.26785714285714285</v>
      </c>
      <c r="L18" s="209">
        <f t="shared" si="3"/>
        <v>5.3571428571428568E-2</v>
      </c>
      <c r="M18" s="209">
        <f t="shared" si="3"/>
        <v>1.7857142857142856E-2</v>
      </c>
      <c r="N18" s="209">
        <f t="shared" si="3"/>
        <v>0</v>
      </c>
      <c r="O18" s="209">
        <f t="shared" si="3"/>
        <v>0</v>
      </c>
      <c r="P18" s="209">
        <f t="shared" si="3"/>
        <v>0</v>
      </c>
      <c r="Q18" s="209">
        <f t="shared" si="3"/>
        <v>0</v>
      </c>
      <c r="R18" s="209">
        <f t="shared" si="3"/>
        <v>3.5714285714285712E-2</v>
      </c>
      <c r="S18" s="209">
        <f t="shared" si="3"/>
        <v>0.39285714285714285</v>
      </c>
      <c r="T18" s="209">
        <f t="shared" si="3"/>
        <v>1.7857142857142856E-2</v>
      </c>
    </row>
    <row r="19" spans="1:20" ht="31.5" customHeight="1">
      <c r="A19" s="210" t="s">
        <v>124</v>
      </c>
      <c r="B19" s="211"/>
      <c r="C19" s="212"/>
      <c r="D19" s="213">
        <f>D17*100000/$C17*11.774</f>
        <v>564.10598632820847</v>
      </c>
      <c r="E19" s="213">
        <f t="shared" ref="E19:T19" si="4">E17*100000/$C17*11.774</f>
        <v>30.219963553296886</v>
      </c>
      <c r="F19" s="213">
        <f t="shared" si="4"/>
        <v>80.586569475458361</v>
      </c>
      <c r="G19" s="213">
        <f t="shared" si="4"/>
        <v>0</v>
      </c>
      <c r="H19" s="213">
        <f t="shared" si="4"/>
        <v>0</v>
      </c>
      <c r="I19" s="213">
        <f t="shared" si="4"/>
        <v>0</v>
      </c>
      <c r="J19" s="213">
        <f t="shared" si="4"/>
        <v>20.14664236886459</v>
      </c>
      <c r="K19" s="213">
        <f t="shared" si="4"/>
        <v>151.09981776648442</v>
      </c>
      <c r="L19" s="213">
        <f t="shared" si="4"/>
        <v>30.219963553296886</v>
      </c>
      <c r="M19" s="213">
        <f t="shared" si="4"/>
        <v>10.073321184432295</v>
      </c>
      <c r="N19" s="213">
        <f t="shared" si="4"/>
        <v>0</v>
      </c>
      <c r="O19" s="213">
        <f t="shared" si="4"/>
        <v>0</v>
      </c>
      <c r="P19" s="213">
        <f t="shared" si="4"/>
        <v>0</v>
      </c>
      <c r="Q19" s="213">
        <f t="shared" si="4"/>
        <v>0</v>
      </c>
      <c r="R19" s="213">
        <f t="shared" si="4"/>
        <v>20.14664236886459</v>
      </c>
      <c r="S19" s="213">
        <f t="shared" si="4"/>
        <v>221.61306605751048</v>
      </c>
      <c r="T19" s="213">
        <f t="shared" si="4"/>
        <v>10.073321184432295</v>
      </c>
    </row>
    <row r="20" spans="1:20" ht="18" customHeight="1">
      <c r="A20" s="240" t="s">
        <v>125</v>
      </c>
      <c r="B20" s="241"/>
      <c r="C20" s="242"/>
      <c r="D20" s="226">
        <v>450.98823649580356</v>
      </c>
      <c r="E20" s="226">
        <v>30.06588243305357</v>
      </c>
      <c r="F20" s="227">
        <v>40.087843244071429</v>
      </c>
      <c r="G20" s="226">
        <v>0</v>
      </c>
      <c r="H20" s="226">
        <v>0</v>
      </c>
      <c r="I20" s="226">
        <v>0</v>
      </c>
      <c r="J20" s="226">
        <v>0</v>
      </c>
      <c r="K20" s="226">
        <v>140.30745135424999</v>
      </c>
      <c r="L20" s="226">
        <v>50.109804055089285</v>
      </c>
      <c r="M20" s="226">
        <v>10.021960811017857</v>
      </c>
      <c r="N20" s="226">
        <v>10.021960811017857</v>
      </c>
      <c r="O20" s="226">
        <v>0</v>
      </c>
      <c r="P20" s="226">
        <v>0</v>
      </c>
      <c r="Q20" s="226">
        <v>0</v>
      </c>
      <c r="R20" s="226">
        <v>10.021960811017857</v>
      </c>
      <c r="S20" s="226">
        <v>160.35137297628572</v>
      </c>
      <c r="T20" s="226">
        <v>20.043921622035715</v>
      </c>
    </row>
    <row r="21" spans="1:20" ht="38.25" customHeight="1">
      <c r="A21" s="214" t="s">
        <v>178</v>
      </c>
      <c r="B21" s="214"/>
      <c r="C21" s="214"/>
      <c r="D21" s="85">
        <f>D19/D20-100%</f>
        <v>0.25082195205652003</v>
      </c>
      <c r="E21" s="85">
        <f t="shared" ref="E21:T21" si="5">E19/E20-100%</f>
        <v>5.1247829025606872E-3</v>
      </c>
      <c r="F21" s="85">
        <f t="shared" si="5"/>
        <v>1.0102495658051214</v>
      </c>
      <c r="G21" s="85"/>
      <c r="H21" s="85"/>
      <c r="I21" s="85"/>
      <c r="J21" s="85"/>
      <c r="K21" s="85">
        <f t="shared" si="5"/>
        <v>7.6919410252743736E-2</v>
      </c>
      <c r="L21" s="85">
        <f t="shared" si="5"/>
        <v>-0.39692513025846354</v>
      </c>
      <c r="M21" s="85">
        <f t="shared" si="5"/>
        <v>5.1247829025606872E-3</v>
      </c>
      <c r="N21" s="85"/>
      <c r="O21" s="85"/>
      <c r="P21" s="85"/>
      <c r="Q21" s="85"/>
      <c r="R21" s="85"/>
      <c r="S21" s="85">
        <f t="shared" si="5"/>
        <v>0.38204657649102081</v>
      </c>
      <c r="T21" s="85">
        <f t="shared" si="5"/>
        <v>-0.49743760854871966</v>
      </c>
    </row>
    <row r="22" spans="1:20" ht="15.75">
      <c r="A22" s="215" t="s">
        <v>126</v>
      </c>
      <c r="B22" s="216"/>
      <c r="C22" s="217"/>
      <c r="D22" s="218">
        <v>45</v>
      </c>
      <c r="E22" s="218">
        <v>3</v>
      </c>
      <c r="F22" s="219">
        <v>4</v>
      </c>
      <c r="G22" s="218">
        <v>0</v>
      </c>
      <c r="H22" s="218">
        <v>0</v>
      </c>
      <c r="I22" s="218">
        <v>0</v>
      </c>
      <c r="J22" s="218">
        <v>0</v>
      </c>
      <c r="K22" s="218">
        <v>14</v>
      </c>
      <c r="L22" s="218">
        <v>5</v>
      </c>
      <c r="M22" s="218">
        <v>1</v>
      </c>
      <c r="N22" s="218">
        <v>1</v>
      </c>
      <c r="O22" s="218">
        <v>0</v>
      </c>
      <c r="P22" s="218">
        <v>0</v>
      </c>
      <c r="Q22" s="218">
        <v>0</v>
      </c>
      <c r="R22" s="218">
        <v>1</v>
      </c>
      <c r="S22" s="218">
        <v>16</v>
      </c>
      <c r="T22" s="218">
        <v>2</v>
      </c>
    </row>
    <row r="23" spans="1:20" ht="15.75">
      <c r="A23" s="220" t="s">
        <v>127</v>
      </c>
      <c r="B23" s="221"/>
      <c r="C23" s="222"/>
      <c r="D23" s="223">
        <v>586.58166874389462</v>
      </c>
      <c r="E23" s="223">
        <v>29.826186546299727</v>
      </c>
      <c r="F23" s="224">
        <v>59.652373092599454</v>
      </c>
      <c r="G23" s="223">
        <v>0</v>
      </c>
      <c r="H23" s="223">
        <v>9.9420621820999084</v>
      </c>
      <c r="I23" s="223">
        <v>0</v>
      </c>
      <c r="J23" s="223">
        <v>9.9420621820999084</v>
      </c>
      <c r="K23" s="223">
        <v>169.01505709569844</v>
      </c>
      <c r="L23" s="223">
        <v>9.9420621820999084</v>
      </c>
      <c r="M23" s="223">
        <v>29.826186546299727</v>
      </c>
      <c r="N23" s="223">
        <v>0</v>
      </c>
      <c r="O23" s="223">
        <v>0</v>
      </c>
      <c r="P23" s="223">
        <v>0</v>
      </c>
      <c r="Q23" s="223">
        <v>0</v>
      </c>
      <c r="R23" s="223">
        <v>0</v>
      </c>
      <c r="S23" s="223">
        <v>268.43567891669755</v>
      </c>
      <c r="T23" s="223">
        <v>9.9420621820999084</v>
      </c>
    </row>
    <row r="24" spans="1:20" ht="15.75">
      <c r="A24" s="225" t="s">
        <v>128</v>
      </c>
      <c r="B24" s="225"/>
      <c r="C24" s="225"/>
      <c r="D24" s="226">
        <v>555.24640414996463</v>
      </c>
      <c r="E24" s="226">
        <v>0</v>
      </c>
      <c r="F24" s="227">
        <v>39.660457439283185</v>
      </c>
      <c r="G24" s="226">
        <v>0</v>
      </c>
      <c r="H24" s="226">
        <v>9.9151143598207963</v>
      </c>
      <c r="I24" s="226">
        <v>0</v>
      </c>
      <c r="J24" s="226">
        <v>0</v>
      </c>
      <c r="K24" s="226">
        <v>99.151143598207966</v>
      </c>
      <c r="L24" s="226">
        <v>69.405800518745579</v>
      </c>
      <c r="M24" s="226">
        <v>59.490686158924781</v>
      </c>
      <c r="N24" s="226">
        <v>0</v>
      </c>
      <c r="O24" s="226">
        <v>0</v>
      </c>
      <c r="P24" s="226">
        <v>9.9151143598207963</v>
      </c>
      <c r="Q24" s="226">
        <v>0</v>
      </c>
      <c r="R24" s="226">
        <v>0</v>
      </c>
      <c r="S24" s="226">
        <v>267.70808771516153</v>
      </c>
      <c r="T24" s="223">
        <v>0</v>
      </c>
    </row>
    <row r="25" spans="1:20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</sheetData>
  <mergeCells count="13">
    <mergeCell ref="A24:C24"/>
    <mergeCell ref="A18:D18"/>
    <mergeCell ref="A19:C19"/>
    <mergeCell ref="A20:C20"/>
    <mergeCell ref="A21:C21"/>
    <mergeCell ref="A22:C22"/>
    <mergeCell ref="A23:C23"/>
    <mergeCell ref="A1:R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showZeros="0" topLeftCell="A7" workbookViewId="0">
      <selection activeCell="C27" sqref="C27"/>
    </sheetView>
  </sheetViews>
  <sheetFormatPr defaultRowHeight="12.75"/>
  <cols>
    <col min="1" max="1" width="5.85546875" customWidth="1"/>
    <col min="2" max="2" width="18.85546875" customWidth="1"/>
    <col min="4" max="11" width="7.42578125" customWidth="1"/>
    <col min="12" max="12" width="8" customWidth="1"/>
    <col min="13" max="20" width="7.42578125" customWidth="1"/>
  </cols>
  <sheetData>
    <row r="1" spans="1:20" ht="23.25">
      <c r="A1" s="229" t="s">
        <v>129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128"/>
      <c r="T1" s="128"/>
    </row>
    <row r="2" spans="1:20" ht="21" thickBot="1">
      <c r="A2" s="194"/>
      <c r="B2" s="193" t="s">
        <v>121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30"/>
      <c r="T2" s="131"/>
    </row>
    <row r="3" spans="1:20" ht="120.75" thickBot="1">
      <c r="A3" s="195" t="s">
        <v>64</v>
      </c>
      <c r="B3" s="196" t="s">
        <v>65</v>
      </c>
      <c r="C3" s="197" t="s">
        <v>122</v>
      </c>
      <c r="D3" s="198" t="s">
        <v>67</v>
      </c>
      <c r="E3" s="136" t="s">
        <v>68</v>
      </c>
      <c r="F3" s="137" t="s">
        <v>69</v>
      </c>
      <c r="G3" s="137" t="s">
        <v>70</v>
      </c>
      <c r="H3" s="137" t="s">
        <v>71</v>
      </c>
      <c r="I3" s="137" t="s">
        <v>72</v>
      </c>
      <c r="J3" s="137" t="s">
        <v>73</v>
      </c>
      <c r="K3" s="137" t="s">
        <v>74</v>
      </c>
      <c r="L3" s="137" t="s">
        <v>75</v>
      </c>
      <c r="M3" s="137" t="s">
        <v>76</v>
      </c>
      <c r="N3" s="137" t="s">
        <v>77</v>
      </c>
      <c r="O3" s="137" t="s">
        <v>78</v>
      </c>
      <c r="P3" s="137" t="s">
        <v>79</v>
      </c>
      <c r="Q3" s="137" t="s">
        <v>82</v>
      </c>
      <c r="R3" s="137" t="s">
        <v>83</v>
      </c>
      <c r="S3" s="138" t="s">
        <v>84</v>
      </c>
      <c r="T3" s="139" t="s">
        <v>85</v>
      </c>
    </row>
    <row r="4" spans="1:20" ht="26.25" thickBot="1">
      <c r="A4" s="195"/>
      <c r="B4" s="196"/>
      <c r="C4" s="199"/>
      <c r="D4" s="198"/>
      <c r="E4" s="230" t="s">
        <v>87</v>
      </c>
      <c r="F4" s="231" t="s">
        <v>88</v>
      </c>
      <c r="G4" s="231" t="s">
        <v>89</v>
      </c>
      <c r="H4" s="231" t="s">
        <v>90</v>
      </c>
      <c r="I4" s="231" t="s">
        <v>91</v>
      </c>
      <c r="J4" s="231" t="s">
        <v>92</v>
      </c>
      <c r="K4" s="231" t="s">
        <v>93</v>
      </c>
      <c r="L4" s="231" t="s">
        <v>94</v>
      </c>
      <c r="M4" s="231" t="s">
        <v>95</v>
      </c>
      <c r="N4" s="231" t="s">
        <v>96</v>
      </c>
      <c r="O4" s="231" t="s">
        <v>97</v>
      </c>
      <c r="P4" s="231" t="s">
        <v>98</v>
      </c>
      <c r="Q4" s="231" t="s">
        <v>101</v>
      </c>
      <c r="R4" s="231" t="s">
        <v>102</v>
      </c>
      <c r="S4" s="232" t="s">
        <v>103</v>
      </c>
      <c r="T4" s="233" t="s">
        <v>104</v>
      </c>
    </row>
    <row r="5" spans="1:20" ht="15.75">
      <c r="A5" s="25">
        <v>1</v>
      </c>
      <c r="B5" s="200" t="s">
        <v>34</v>
      </c>
      <c r="C5" s="201">
        <v>18301</v>
      </c>
      <c r="D5" s="234">
        <f>'[4]янв-тр'!D5*100000/'[4]янв-тр'!$C5*11.774</f>
        <v>514.68225780012017</v>
      </c>
      <c r="E5" s="337">
        <f>'[4]янв-тр'!E5*100000/'[4]янв-тр'!$C5*11.774</f>
        <v>0</v>
      </c>
      <c r="F5" s="337">
        <f>'[4]янв-тр'!F5*100000/'[4]янв-тр'!$C5*11.774</f>
        <v>64.335282225015021</v>
      </c>
      <c r="G5" s="337">
        <f>'[4]янв-тр'!G5*100000/'[4]янв-тр'!$C5*11.774</f>
        <v>0</v>
      </c>
      <c r="H5" s="337">
        <f>'[4]янв-тр'!H5*100000/'[4]янв-тр'!$C5*11.774</f>
        <v>0</v>
      </c>
      <c r="I5" s="337">
        <f>'[4]янв-тр'!I5*100000/'[4]янв-тр'!$C5*11.774</f>
        <v>0</v>
      </c>
      <c r="J5" s="337">
        <f>'[4]янв-тр'!J5*100000/'[4]янв-тр'!$C5*11.774</f>
        <v>0</v>
      </c>
      <c r="K5" s="337">
        <f>'[4]янв-тр'!K5*100000/'[4]янв-тр'!$C5*11.774</f>
        <v>128.67056445003004</v>
      </c>
      <c r="L5" s="337">
        <f>'[4]янв-тр'!L5*100000/'[4]янв-тр'!$C5*11.774</f>
        <v>64.335282225015021</v>
      </c>
      <c r="M5" s="337">
        <f>'[4]янв-тр'!M5*100000/'[4]янв-тр'!$C5*11.774</f>
        <v>0</v>
      </c>
      <c r="N5" s="337">
        <f>'[4]янв-тр'!N5*100000/'[4]янв-тр'!$C5*11.774</f>
        <v>0</v>
      </c>
      <c r="O5" s="337">
        <f>'[4]янв-тр'!O5*100000/'[4]янв-тр'!$C5*11.774</f>
        <v>0</v>
      </c>
      <c r="P5" s="337">
        <f>'[4]янв-тр'!P5*100000/'[4]янв-тр'!$C5*11.774</f>
        <v>0</v>
      </c>
      <c r="Q5" s="337">
        <f>'[4]янв-тр'!Q5*100000/'[4]янв-тр'!$C5*11.774</f>
        <v>0</v>
      </c>
      <c r="R5" s="337">
        <f>'[4]янв-тр'!R5*100000/'[4]янв-тр'!$C5*11.774</f>
        <v>0</v>
      </c>
      <c r="S5" s="337">
        <f>'[4]янв-тр'!S5*100000/'[4]янв-тр'!$C5*11.774</f>
        <v>257.34112890006008</v>
      </c>
      <c r="T5" s="337">
        <f>'[4]янв-тр'!T5*100000/'[4]янв-тр'!$C5*11.774</f>
        <v>0</v>
      </c>
    </row>
    <row r="6" spans="1:20" ht="15.75">
      <c r="A6" s="25">
        <v>2</v>
      </c>
      <c r="B6" s="200" t="s">
        <v>35</v>
      </c>
      <c r="C6" s="201">
        <v>4428</v>
      </c>
      <c r="D6" s="234">
        <f>'[4]янв-тр'!D6*100000/'[4]янв-тр'!$C6*11.774</f>
        <v>0</v>
      </c>
      <c r="E6" s="337">
        <f>'[4]янв-тр'!E6*100000/'[4]янв-тр'!$C6*11.774</f>
        <v>0</v>
      </c>
      <c r="F6" s="337">
        <f>'[4]янв-тр'!F6*100000/'[4]янв-тр'!$C6*11.774</f>
        <v>0</v>
      </c>
      <c r="G6" s="337">
        <f>'[4]янв-тр'!G6*100000/'[4]янв-тр'!$C6*11.774</f>
        <v>0</v>
      </c>
      <c r="H6" s="337">
        <f>'[4]янв-тр'!H6*100000/'[4]янв-тр'!$C6*11.774</f>
        <v>0</v>
      </c>
      <c r="I6" s="337">
        <f>'[4]янв-тр'!I6*100000/'[4]янв-тр'!$C6*11.774</f>
        <v>0</v>
      </c>
      <c r="J6" s="337">
        <f>'[4]янв-тр'!J6*100000/'[4]янв-тр'!$C6*11.774</f>
        <v>0</v>
      </c>
      <c r="K6" s="337">
        <f>'[4]янв-тр'!K6*100000/'[4]янв-тр'!$C6*11.774</f>
        <v>0</v>
      </c>
      <c r="L6" s="337">
        <f>'[4]янв-тр'!L6*100000/'[4]янв-тр'!$C6*11.774</f>
        <v>0</v>
      </c>
      <c r="M6" s="337">
        <f>'[4]янв-тр'!M6*100000/'[4]янв-тр'!$C6*11.774</f>
        <v>0</v>
      </c>
      <c r="N6" s="337">
        <f>'[4]янв-тр'!N6*100000/'[4]янв-тр'!$C6*11.774</f>
        <v>0</v>
      </c>
      <c r="O6" s="337">
        <f>'[4]янв-тр'!O6*100000/'[4]янв-тр'!$C6*11.774</f>
        <v>0</v>
      </c>
      <c r="P6" s="337">
        <f>'[4]янв-тр'!P6*100000/'[4]янв-тр'!$C6*11.774</f>
        <v>0</v>
      </c>
      <c r="Q6" s="337">
        <f>'[4]янв-тр'!Q6*100000/'[4]янв-тр'!$C6*11.774</f>
        <v>0</v>
      </c>
      <c r="R6" s="337">
        <f>'[4]янв-тр'!R6*100000/'[4]янв-тр'!$C6*11.774</f>
        <v>0</v>
      </c>
      <c r="S6" s="337">
        <f>'[4]янв-тр'!S6*100000/'[4]янв-тр'!$C6*11.774</f>
        <v>0</v>
      </c>
      <c r="T6" s="337">
        <f>'[4]янв-тр'!T6*100000/'[4]янв-тр'!$C6*11.774</f>
        <v>0</v>
      </c>
    </row>
    <row r="7" spans="1:20" ht="15.75">
      <c r="A7" s="25">
        <v>3</v>
      </c>
      <c r="B7" s="200" t="s">
        <v>36</v>
      </c>
      <c r="C7" s="201">
        <v>6135</v>
      </c>
      <c r="D7" s="234">
        <f>'[4]янв-тр'!D7*100000/'[4]янв-тр'!$C7*11.774</f>
        <v>575.74572127139356</v>
      </c>
      <c r="E7" s="337">
        <f>'[4]янв-тр'!E7*100000/'[4]янв-тр'!$C7*11.774</f>
        <v>191.91524042379785</v>
      </c>
      <c r="F7" s="337">
        <f>'[4]янв-тр'!F7*100000/'[4]янв-тр'!$C7*11.774</f>
        <v>191.91524042379785</v>
      </c>
      <c r="G7" s="337">
        <f>'[4]янв-тр'!G7*100000/'[4]янв-тр'!$C7*11.774</f>
        <v>0</v>
      </c>
      <c r="H7" s="337">
        <f>'[4]янв-тр'!H7*100000/'[4]янв-тр'!$C7*11.774</f>
        <v>0</v>
      </c>
      <c r="I7" s="337">
        <f>'[4]янв-тр'!I7*100000/'[4]янв-тр'!$C7*11.774</f>
        <v>0</v>
      </c>
      <c r="J7" s="337">
        <f>'[4]янв-тр'!J7*100000/'[4]янв-тр'!$C7*11.774</f>
        <v>0</v>
      </c>
      <c r="K7" s="337">
        <f>'[4]янв-тр'!K7*100000/'[4]янв-тр'!$C7*11.774</f>
        <v>0</v>
      </c>
      <c r="L7" s="337">
        <f>'[4]янв-тр'!L7*100000/'[4]янв-тр'!$C7*11.774</f>
        <v>0</v>
      </c>
      <c r="M7" s="337">
        <f>'[4]янв-тр'!M7*100000/'[4]янв-тр'!$C7*11.774</f>
        <v>0</v>
      </c>
      <c r="N7" s="337">
        <f>'[4]янв-тр'!N7*100000/'[4]янв-тр'!$C7*11.774</f>
        <v>0</v>
      </c>
      <c r="O7" s="337">
        <f>'[4]янв-тр'!O7*100000/'[4]янв-тр'!$C7*11.774</f>
        <v>0</v>
      </c>
      <c r="P7" s="337">
        <f>'[4]янв-тр'!P7*100000/'[4]янв-тр'!$C7*11.774</f>
        <v>0</v>
      </c>
      <c r="Q7" s="337">
        <f>'[4]янв-тр'!Q7*100000/'[4]янв-тр'!$C7*11.774</f>
        <v>0</v>
      </c>
      <c r="R7" s="337">
        <f>'[4]янв-тр'!R7*100000/'[4]янв-тр'!$C7*11.774</f>
        <v>0</v>
      </c>
      <c r="S7" s="337">
        <f>'[4]янв-тр'!S7*100000/'[4]янв-тр'!$C7*11.774</f>
        <v>191.91524042379785</v>
      </c>
      <c r="T7" s="337">
        <f>'[4]янв-тр'!T7*100000/'[4]янв-тр'!$C7*11.774</f>
        <v>0</v>
      </c>
    </row>
    <row r="8" spans="1:20" ht="15.75">
      <c r="A8" s="25">
        <v>4</v>
      </c>
      <c r="B8" s="200" t="s">
        <v>37</v>
      </c>
      <c r="C8" s="201">
        <v>6898</v>
      </c>
      <c r="D8" s="234">
        <f>'[4]янв-тр'!D8*100000/'[4]янв-тр'!$C8*11.774</f>
        <v>341.3743113946071</v>
      </c>
      <c r="E8" s="337">
        <f>'[4]янв-тр'!E8*100000/'[4]янв-тр'!$C8*11.774</f>
        <v>170.68715569730355</v>
      </c>
      <c r="F8" s="337">
        <f>'[4]янв-тр'!F8*100000/'[4]янв-тр'!$C8*11.774</f>
        <v>0</v>
      </c>
      <c r="G8" s="337">
        <f>'[4]янв-тр'!G8*100000/'[4]янв-тр'!$C8*11.774</f>
        <v>0</v>
      </c>
      <c r="H8" s="337">
        <f>'[4]янв-тр'!H8*100000/'[4]янв-тр'!$C8*11.774</f>
        <v>0</v>
      </c>
      <c r="I8" s="337">
        <f>'[4]янв-тр'!I8*100000/'[4]янв-тр'!$C8*11.774</f>
        <v>0</v>
      </c>
      <c r="J8" s="337">
        <f>'[4]янв-тр'!J8*100000/'[4]янв-тр'!$C8*11.774</f>
        <v>0</v>
      </c>
      <c r="K8" s="337">
        <f>'[4]янв-тр'!K8*100000/'[4]янв-тр'!$C8*11.774</f>
        <v>0</v>
      </c>
      <c r="L8" s="337">
        <f>'[4]янв-тр'!L8*100000/'[4]янв-тр'!$C8*11.774</f>
        <v>0</v>
      </c>
      <c r="M8" s="337">
        <f>'[4]янв-тр'!M8*100000/'[4]янв-тр'!$C8*11.774</f>
        <v>0</v>
      </c>
      <c r="N8" s="337">
        <f>'[4]янв-тр'!N8*100000/'[4]янв-тр'!$C8*11.774</f>
        <v>0</v>
      </c>
      <c r="O8" s="337">
        <f>'[4]янв-тр'!O8*100000/'[4]янв-тр'!$C8*11.774</f>
        <v>0</v>
      </c>
      <c r="P8" s="337">
        <f>'[4]янв-тр'!P8*100000/'[4]янв-тр'!$C8*11.774</f>
        <v>0</v>
      </c>
      <c r="Q8" s="337">
        <f>'[4]янв-тр'!Q8*100000/'[4]янв-тр'!$C8*11.774</f>
        <v>0</v>
      </c>
      <c r="R8" s="337">
        <f>'[4]янв-тр'!R8*100000/'[4]янв-тр'!$C8*11.774</f>
        <v>0</v>
      </c>
      <c r="S8" s="337">
        <f>'[4]янв-тр'!S8*100000/'[4]янв-тр'!$C8*11.774</f>
        <v>170.68715569730355</v>
      </c>
      <c r="T8" s="337">
        <f>'[4]янв-тр'!T8*100000/'[4]янв-тр'!$C8*11.774</f>
        <v>0</v>
      </c>
    </row>
    <row r="9" spans="1:20" ht="15.75">
      <c r="A9" s="25">
        <v>5</v>
      </c>
      <c r="B9" s="200" t="s">
        <v>38</v>
      </c>
      <c r="C9" s="201">
        <v>7251</v>
      </c>
      <c r="D9" s="234">
        <f>'[4]янв-тр'!D9*100000/'[4]янв-тр'!$C9*11.774</f>
        <v>162.37760308922907</v>
      </c>
      <c r="E9" s="337">
        <f>'[4]янв-тр'!E9*100000/'[4]янв-тр'!$C9*11.774</f>
        <v>0</v>
      </c>
      <c r="F9" s="337">
        <f>'[4]янв-тр'!F9*100000/'[4]янв-тр'!$C9*11.774</f>
        <v>0</v>
      </c>
      <c r="G9" s="337">
        <f>'[4]янв-тр'!G9*100000/'[4]янв-тр'!$C9*11.774</f>
        <v>0</v>
      </c>
      <c r="H9" s="337">
        <f>'[4]янв-тр'!H9*100000/'[4]янв-тр'!$C9*11.774</f>
        <v>0</v>
      </c>
      <c r="I9" s="337">
        <f>'[4]янв-тр'!I9*100000/'[4]янв-тр'!$C9*11.774</f>
        <v>0</v>
      </c>
      <c r="J9" s="337">
        <f>'[4]янв-тр'!J9*100000/'[4]янв-тр'!$C9*11.774</f>
        <v>0</v>
      </c>
      <c r="K9" s="337">
        <f>'[4]янв-тр'!K9*100000/'[4]янв-тр'!$C9*11.774</f>
        <v>162.37760308922907</v>
      </c>
      <c r="L9" s="337">
        <f>'[4]янв-тр'!L9*100000/'[4]янв-тр'!$C9*11.774</f>
        <v>0</v>
      </c>
      <c r="M9" s="337">
        <f>'[4]янв-тр'!M9*100000/'[4]янв-тр'!$C9*11.774</f>
        <v>0</v>
      </c>
      <c r="N9" s="337">
        <f>'[4]янв-тр'!N9*100000/'[4]янв-тр'!$C9*11.774</f>
        <v>0</v>
      </c>
      <c r="O9" s="337">
        <f>'[4]янв-тр'!O9*100000/'[4]янв-тр'!$C9*11.774</f>
        <v>0</v>
      </c>
      <c r="P9" s="337">
        <f>'[4]янв-тр'!P9*100000/'[4]янв-тр'!$C9*11.774</f>
        <v>0</v>
      </c>
      <c r="Q9" s="337">
        <f>'[4]янв-тр'!Q9*100000/'[4]янв-тр'!$C9*11.774</f>
        <v>0</v>
      </c>
      <c r="R9" s="337">
        <f>'[4]янв-тр'!R9*100000/'[4]янв-тр'!$C9*11.774</f>
        <v>0</v>
      </c>
      <c r="S9" s="337">
        <f>'[4]янв-тр'!S9*100000/'[4]янв-тр'!$C9*11.774</f>
        <v>0</v>
      </c>
      <c r="T9" s="337">
        <f>'[4]янв-тр'!T9*100000/'[4]янв-тр'!$C9*11.774</f>
        <v>0</v>
      </c>
    </row>
    <row r="10" spans="1:20" ht="15.75">
      <c r="A10" s="25">
        <v>6</v>
      </c>
      <c r="B10" s="200" t="s">
        <v>39</v>
      </c>
      <c r="C10" s="201">
        <v>5892</v>
      </c>
      <c r="D10" s="234">
        <f>'[4]янв-тр'!D10*100000/'[4]янв-тр'!$C10*11.774</f>
        <v>1198.9816700610997</v>
      </c>
      <c r="E10" s="337">
        <f>'[4]янв-тр'!E10*100000/'[4]янв-тр'!$C10*11.774</f>
        <v>0</v>
      </c>
      <c r="F10" s="337">
        <f>'[4]янв-тр'!F10*100000/'[4]янв-тр'!$C10*11.774</f>
        <v>0</v>
      </c>
      <c r="G10" s="337">
        <f>'[4]янв-тр'!G10*100000/'[4]янв-тр'!$C10*11.774</f>
        <v>0</v>
      </c>
      <c r="H10" s="337">
        <f>'[4]янв-тр'!H10*100000/'[4]янв-тр'!$C10*11.774</f>
        <v>0</v>
      </c>
      <c r="I10" s="337">
        <f>'[4]янв-тр'!I10*100000/'[4]янв-тр'!$C10*11.774</f>
        <v>0</v>
      </c>
      <c r="J10" s="337">
        <f>'[4]янв-тр'!J10*100000/'[4]янв-тр'!$C10*11.774</f>
        <v>0</v>
      </c>
      <c r="K10" s="337">
        <f>'[4]янв-тр'!K10*100000/'[4]янв-тр'!$C10*11.774</f>
        <v>599.49083503054987</v>
      </c>
      <c r="L10" s="337">
        <f>'[4]янв-тр'!L10*100000/'[4]янв-тр'!$C10*11.774</f>
        <v>0</v>
      </c>
      <c r="M10" s="337">
        <f>'[4]янв-тр'!M10*100000/'[4]янв-тр'!$C10*11.774</f>
        <v>0</v>
      </c>
      <c r="N10" s="337">
        <f>'[4]янв-тр'!N10*100000/'[4]янв-тр'!$C10*11.774</f>
        <v>0</v>
      </c>
      <c r="O10" s="337">
        <f>'[4]янв-тр'!O10*100000/'[4]янв-тр'!$C10*11.774</f>
        <v>0</v>
      </c>
      <c r="P10" s="337">
        <f>'[4]янв-тр'!P10*100000/'[4]янв-тр'!$C10*11.774</f>
        <v>0</v>
      </c>
      <c r="Q10" s="337">
        <f>'[4]янв-тр'!Q10*100000/'[4]янв-тр'!$C10*11.774</f>
        <v>0</v>
      </c>
      <c r="R10" s="337">
        <f>'[4]янв-тр'!R10*100000/'[4]янв-тр'!$C10*11.774</f>
        <v>0</v>
      </c>
      <c r="S10" s="337">
        <f>'[4]янв-тр'!S10*100000/'[4]янв-тр'!$C10*11.774</f>
        <v>599.49083503054987</v>
      </c>
      <c r="T10" s="337">
        <f>'[4]янв-тр'!T10*100000/'[4]янв-тр'!$C10*11.774</f>
        <v>0</v>
      </c>
    </row>
    <row r="11" spans="1:20" ht="15.75">
      <c r="A11" s="25">
        <v>7</v>
      </c>
      <c r="B11" s="200" t="s">
        <v>40</v>
      </c>
      <c r="C11" s="203">
        <v>9897</v>
      </c>
      <c r="D11" s="234">
        <f>'[4]янв-тр'!D11*100000/'[4]янв-тр'!$C11*11.774</f>
        <v>0</v>
      </c>
      <c r="E11" s="337">
        <f>'[4]янв-тр'!E11*100000/'[4]янв-тр'!$C11*11.774</f>
        <v>0</v>
      </c>
      <c r="F11" s="337">
        <f>'[4]янв-тр'!F11*100000/'[4]янв-тр'!$C11*11.774</f>
        <v>0</v>
      </c>
      <c r="G11" s="337">
        <f>'[4]янв-тр'!G11*100000/'[4]янв-тр'!$C11*11.774</f>
        <v>0</v>
      </c>
      <c r="H11" s="337">
        <f>'[4]янв-тр'!H11*100000/'[4]янв-тр'!$C11*11.774</f>
        <v>0</v>
      </c>
      <c r="I11" s="337">
        <f>'[4]янв-тр'!I11*100000/'[4]янв-тр'!$C11*11.774</f>
        <v>0</v>
      </c>
      <c r="J11" s="337">
        <f>'[4]янв-тр'!J11*100000/'[4]янв-тр'!$C11*11.774</f>
        <v>0</v>
      </c>
      <c r="K11" s="337">
        <f>'[4]янв-тр'!K11*100000/'[4]янв-тр'!$C11*11.774</f>
        <v>0</v>
      </c>
      <c r="L11" s="337">
        <f>'[4]янв-тр'!L11*100000/'[4]янв-тр'!$C11*11.774</f>
        <v>0</v>
      </c>
      <c r="M11" s="337">
        <f>'[4]янв-тр'!M11*100000/'[4]янв-тр'!$C11*11.774</f>
        <v>0</v>
      </c>
      <c r="N11" s="337">
        <f>'[4]янв-тр'!N11*100000/'[4]янв-тр'!$C11*11.774</f>
        <v>0</v>
      </c>
      <c r="O11" s="337">
        <f>'[4]янв-тр'!O11*100000/'[4]янв-тр'!$C11*11.774</f>
        <v>0</v>
      </c>
      <c r="P11" s="337">
        <f>'[4]янв-тр'!P11*100000/'[4]янв-тр'!$C11*11.774</f>
        <v>0</v>
      </c>
      <c r="Q11" s="337">
        <f>'[4]янв-тр'!Q11*100000/'[4]янв-тр'!$C11*11.774</f>
        <v>0</v>
      </c>
      <c r="R11" s="337">
        <f>'[4]янв-тр'!R11*100000/'[4]янв-тр'!$C11*11.774</f>
        <v>0</v>
      </c>
      <c r="S11" s="337">
        <f>'[4]янв-тр'!S11*100000/'[4]янв-тр'!$C11*11.774</f>
        <v>0</v>
      </c>
      <c r="T11" s="337">
        <f>'[4]янв-тр'!T11*100000/'[4]янв-тр'!$C11*11.774</f>
        <v>0</v>
      </c>
    </row>
    <row r="12" spans="1:20" ht="15.75">
      <c r="A12" s="25">
        <v>8</v>
      </c>
      <c r="B12" s="200" t="s">
        <v>41</v>
      </c>
      <c r="C12" s="201">
        <v>7325</v>
      </c>
      <c r="D12" s="234">
        <f>'[4]янв-тр'!D12*100000/'[4]янв-тр'!$C12*11.774</f>
        <v>803.68600682593853</v>
      </c>
      <c r="E12" s="337">
        <f>'[4]янв-тр'!E12*100000/'[4]янв-тр'!$C12*11.774</f>
        <v>0</v>
      </c>
      <c r="F12" s="337">
        <f>'[4]янв-тр'!F12*100000/'[4]янв-тр'!$C12*11.774</f>
        <v>0</v>
      </c>
      <c r="G12" s="337">
        <f>'[4]янв-тр'!G12*100000/'[4]янв-тр'!$C12*11.774</f>
        <v>0</v>
      </c>
      <c r="H12" s="337">
        <f>'[4]янв-тр'!H12*100000/'[4]янв-тр'!$C12*11.774</f>
        <v>0</v>
      </c>
      <c r="I12" s="337">
        <f>'[4]янв-тр'!I12*100000/'[4]янв-тр'!$C12*11.774</f>
        <v>0</v>
      </c>
      <c r="J12" s="337">
        <f>'[4]янв-тр'!J12*100000/'[4]янв-тр'!$C12*11.774</f>
        <v>160.7372013651877</v>
      </c>
      <c r="K12" s="337">
        <f>'[4]янв-тр'!K12*100000/'[4]янв-тр'!$C12*11.774</f>
        <v>160.7372013651877</v>
      </c>
      <c r="L12" s="337">
        <f>'[4]янв-тр'!L12*100000/'[4]янв-тр'!$C12*11.774</f>
        <v>0</v>
      </c>
      <c r="M12" s="337">
        <f>'[4]янв-тр'!M12*100000/'[4]янв-тр'!$C12*11.774</f>
        <v>0</v>
      </c>
      <c r="N12" s="337">
        <f>'[4]янв-тр'!N12*100000/'[4]янв-тр'!$C12*11.774</f>
        <v>0</v>
      </c>
      <c r="O12" s="337">
        <f>'[4]янв-тр'!O12*100000/'[4]янв-тр'!$C12*11.774</f>
        <v>0</v>
      </c>
      <c r="P12" s="337">
        <f>'[4]янв-тр'!P12*100000/'[4]янв-тр'!$C12*11.774</f>
        <v>0</v>
      </c>
      <c r="Q12" s="337">
        <f>'[4]янв-тр'!Q12*100000/'[4]янв-тр'!$C12*11.774</f>
        <v>0</v>
      </c>
      <c r="R12" s="337">
        <f>'[4]янв-тр'!R12*100000/'[4]янв-тр'!$C12*11.774</f>
        <v>321.4744027303754</v>
      </c>
      <c r="S12" s="337">
        <f>'[4]янв-тр'!S12*100000/'[4]янв-тр'!$C12*11.774</f>
        <v>160.7372013651877</v>
      </c>
      <c r="T12" s="337">
        <f>'[4]янв-тр'!T12*100000/'[4]янв-тр'!$C12*11.774</f>
        <v>0</v>
      </c>
    </row>
    <row r="13" spans="1:20" ht="15.75">
      <c r="A13" s="25">
        <v>9</v>
      </c>
      <c r="B13" s="200" t="s">
        <v>42</v>
      </c>
      <c r="C13" s="201">
        <v>8521</v>
      </c>
      <c r="D13" s="234">
        <f>'[4]янв-тр'!D13*100000/'[4]янв-тр'!$C13*11.774</f>
        <v>1519.9389742987912</v>
      </c>
      <c r="E13" s="337">
        <f>'[4]янв-тр'!E13*100000/'[4]янв-тр'!$C13*11.774</f>
        <v>0</v>
      </c>
      <c r="F13" s="337">
        <f>'[4]янв-тр'!F13*100000/'[4]янв-тр'!$C13*11.774</f>
        <v>276.35254078159835</v>
      </c>
      <c r="G13" s="337">
        <f>'[4]янв-тр'!G13*100000/'[4]янв-тр'!$C13*11.774</f>
        <v>0</v>
      </c>
      <c r="H13" s="337">
        <f>'[4]янв-тр'!H13*100000/'[4]янв-тр'!$C13*11.774</f>
        <v>0</v>
      </c>
      <c r="I13" s="337">
        <f>'[4]янв-тр'!I13*100000/'[4]янв-тр'!$C13*11.774</f>
        <v>0</v>
      </c>
      <c r="J13" s="337">
        <f>'[4]янв-тр'!J13*100000/'[4]янв-тр'!$C13*11.774</f>
        <v>0</v>
      </c>
      <c r="K13" s="337">
        <f>'[4]янв-тр'!K13*100000/'[4]янв-тр'!$C13*11.774</f>
        <v>276.35254078159835</v>
      </c>
      <c r="L13" s="337">
        <f>'[4]янв-тр'!L13*100000/'[4]янв-тр'!$C13*11.774</f>
        <v>138.17627039079917</v>
      </c>
      <c r="M13" s="337">
        <f>'[4]янв-тр'!M13*100000/'[4]янв-тр'!$C13*11.774</f>
        <v>0</v>
      </c>
      <c r="N13" s="337">
        <f>'[4]янв-тр'!N13*100000/'[4]янв-тр'!$C13*11.774</f>
        <v>0</v>
      </c>
      <c r="O13" s="337">
        <f>'[4]янв-тр'!O13*100000/'[4]янв-тр'!$C13*11.774</f>
        <v>0</v>
      </c>
      <c r="P13" s="337">
        <f>'[4]янв-тр'!P13*100000/'[4]янв-тр'!$C13*11.774</f>
        <v>0</v>
      </c>
      <c r="Q13" s="337">
        <f>'[4]янв-тр'!Q13*100000/'[4]янв-тр'!$C13*11.774</f>
        <v>0</v>
      </c>
      <c r="R13" s="337">
        <f>'[4]янв-тр'!R13*100000/'[4]янв-тр'!$C13*11.774</f>
        <v>0</v>
      </c>
      <c r="S13" s="337">
        <f>'[4]янв-тр'!S13*100000/'[4]янв-тр'!$C13*11.774</f>
        <v>829.05762234479516</v>
      </c>
      <c r="T13" s="337">
        <f>'[4]янв-тр'!T13*100000/'[4]янв-тр'!$C13*11.774</f>
        <v>0</v>
      </c>
    </row>
    <row r="14" spans="1:20" ht="15.75">
      <c r="A14" s="25">
        <v>10</v>
      </c>
      <c r="B14" s="204" t="s">
        <v>43</v>
      </c>
      <c r="C14" s="201">
        <v>5239</v>
      </c>
      <c r="D14" s="234">
        <f>'[4]янв-тр'!D14*100000/'[4]янв-тр'!$C14*11.774</f>
        <v>674.21263599923645</v>
      </c>
      <c r="E14" s="337">
        <f>'[4]янв-тр'!E14*100000/'[4]янв-тр'!$C14*11.774</f>
        <v>0</v>
      </c>
      <c r="F14" s="337">
        <f>'[4]янв-тр'!F14*100000/'[4]янв-тр'!$C14*11.774</f>
        <v>224.73754533307883</v>
      </c>
      <c r="G14" s="337">
        <f>'[4]янв-тр'!G14*100000/'[4]янв-тр'!$C14*11.774</f>
        <v>0</v>
      </c>
      <c r="H14" s="337">
        <f>'[4]янв-тр'!H14*100000/'[4]янв-тр'!$C14*11.774</f>
        <v>0</v>
      </c>
      <c r="I14" s="337">
        <f>'[4]янв-тр'!I14*100000/'[4]янв-тр'!$C14*11.774</f>
        <v>0</v>
      </c>
      <c r="J14" s="337">
        <f>'[4]янв-тр'!J14*100000/'[4]янв-тр'!$C14*11.774</f>
        <v>0</v>
      </c>
      <c r="K14" s="337">
        <f>'[4]янв-тр'!K14*100000/'[4]янв-тр'!$C14*11.774</f>
        <v>224.73754533307883</v>
      </c>
      <c r="L14" s="337">
        <f>'[4]янв-тр'!L14*100000/'[4]янв-тр'!$C14*11.774</f>
        <v>0</v>
      </c>
      <c r="M14" s="337">
        <f>'[4]янв-тр'!M14*100000/'[4]янв-тр'!$C14*11.774</f>
        <v>224.73754533307883</v>
      </c>
      <c r="N14" s="337">
        <f>'[4]янв-тр'!N14*100000/'[4]янв-тр'!$C14*11.774</f>
        <v>0</v>
      </c>
      <c r="O14" s="337">
        <f>'[4]янв-тр'!O14*100000/'[4]янв-тр'!$C14*11.774</f>
        <v>0</v>
      </c>
      <c r="P14" s="337">
        <f>'[4]янв-тр'!P14*100000/'[4]янв-тр'!$C14*11.774</f>
        <v>0</v>
      </c>
      <c r="Q14" s="337">
        <f>'[4]янв-тр'!Q14*100000/'[4]янв-тр'!$C14*11.774</f>
        <v>0</v>
      </c>
      <c r="R14" s="337">
        <f>'[4]янв-тр'!R14*100000/'[4]янв-тр'!$C14*11.774</f>
        <v>0</v>
      </c>
      <c r="S14" s="337">
        <f>'[4]янв-тр'!S14*100000/'[4]янв-тр'!$C14*11.774</f>
        <v>0</v>
      </c>
      <c r="T14" s="337">
        <f>'[4]янв-тр'!T14*100000/'[4]янв-тр'!$C14*11.774</f>
        <v>0</v>
      </c>
    </row>
    <row r="15" spans="1:20" ht="15.75">
      <c r="A15" s="157" t="s">
        <v>106</v>
      </c>
      <c r="B15" s="205" t="s">
        <v>44</v>
      </c>
      <c r="C15" s="55">
        <v>79887</v>
      </c>
      <c r="D15" s="234">
        <f>'[4]янв-тр'!D15*100000/'[4]янв-тр'!$C15*11.774</f>
        <v>574.79439708588382</v>
      </c>
      <c r="E15" s="234">
        <f>'[4]янв-тр'!E15*100000/'[4]янв-тр'!$C15*11.774</f>
        <v>29.476635747994038</v>
      </c>
      <c r="F15" s="234">
        <f>'[4]янв-тр'!F15*100000/'[4]янв-тр'!$C15*11.774</f>
        <v>73.691589369985095</v>
      </c>
      <c r="G15" s="234">
        <f>'[4]янв-тр'!G15*100000/'[4]янв-тр'!$C15*11.774</f>
        <v>0</v>
      </c>
      <c r="H15" s="234">
        <f>'[4]янв-тр'!H15*100000/'[4]янв-тр'!$C15*11.774</f>
        <v>0</v>
      </c>
      <c r="I15" s="234">
        <f>'[4]янв-тр'!I15*100000/'[4]янв-тр'!$C15*11.774</f>
        <v>0</v>
      </c>
      <c r="J15" s="234">
        <f>'[4]янв-тр'!J15*100000/'[4]янв-тр'!$C15*11.774</f>
        <v>14.738317873997019</v>
      </c>
      <c r="K15" s="234">
        <f>'[4]янв-тр'!K15*100000/'[4]янв-тр'!$C15*11.774</f>
        <v>147.38317873997019</v>
      </c>
      <c r="L15" s="234">
        <f>'[4]янв-тр'!L15*100000/'[4]янв-тр'!$C15*11.774</f>
        <v>29.476635747994038</v>
      </c>
      <c r="M15" s="234">
        <f>'[4]янв-тр'!M15*100000/'[4]янв-тр'!$C15*11.774</f>
        <v>14.738317873997019</v>
      </c>
      <c r="N15" s="234">
        <f>'[4]янв-тр'!N15*100000/'[4]янв-тр'!$C15*11.774</f>
        <v>0</v>
      </c>
      <c r="O15" s="234">
        <f>'[4]янв-тр'!O15*100000/'[4]янв-тр'!$C15*11.774</f>
        <v>0</v>
      </c>
      <c r="P15" s="234">
        <f>'[4]янв-тр'!P15*100000/'[4]янв-тр'!$C15*11.774</f>
        <v>0</v>
      </c>
      <c r="Q15" s="234">
        <f>'[4]янв-тр'!Q15*100000/'[4]янв-тр'!$C15*11.774</f>
        <v>0</v>
      </c>
      <c r="R15" s="234">
        <f>'[4]янв-тр'!R15*100000/'[4]янв-тр'!$C15*11.774</f>
        <v>29.476635747994038</v>
      </c>
      <c r="S15" s="234">
        <f>'[4]янв-тр'!S15*100000/'[4]янв-тр'!$C15*11.774</f>
        <v>235.81308598395231</v>
      </c>
      <c r="T15" s="234">
        <f>'[4]янв-тр'!T15*100000/'[4]янв-тр'!$C15*11.774</f>
        <v>0</v>
      </c>
    </row>
    <row r="16" spans="1:20" ht="18" customHeight="1">
      <c r="A16" s="25">
        <v>11</v>
      </c>
      <c r="B16" s="206" t="s">
        <v>107</v>
      </c>
      <c r="C16" s="207">
        <v>36996</v>
      </c>
      <c r="D16" s="234">
        <f>'[4]янв-тр'!D16*100000/'[4]янв-тр'!$C16*11.774</f>
        <v>541.026056871013</v>
      </c>
      <c r="E16" s="337">
        <f>'[4]янв-тр'!E16*100000/'[4]янв-тр'!$C16*11.774</f>
        <v>31.825062168883122</v>
      </c>
      <c r="F16" s="337">
        <f>'[4]янв-тр'!F16*100000/'[4]янв-тр'!$C16*11.774</f>
        <v>95.475186506649351</v>
      </c>
      <c r="G16" s="337">
        <f>'[4]янв-тр'!G16*100000/'[4]янв-тр'!$C16*11.774</f>
        <v>0</v>
      </c>
      <c r="H16" s="337">
        <f>'[4]янв-тр'!H16*100000/'[4]янв-тр'!$C16*11.774</f>
        <v>0</v>
      </c>
      <c r="I16" s="337">
        <f>'[4]янв-тр'!I16*100000/'[4]янв-тр'!$C16*11.774</f>
        <v>0</v>
      </c>
      <c r="J16" s="337">
        <f>'[4]янв-тр'!J16*100000/'[4]янв-тр'!$C16*11.774</f>
        <v>31.825062168883122</v>
      </c>
      <c r="K16" s="337">
        <f>'[4]янв-тр'!K16*100000/'[4]янв-тр'!$C16*11.774</f>
        <v>159.12531084441559</v>
      </c>
      <c r="L16" s="337">
        <f>'[4]янв-тр'!L16*100000/'[4]янв-тр'!$C16*11.774</f>
        <v>31.825062168883122</v>
      </c>
      <c r="M16" s="337">
        <f>'[4]янв-тр'!M16*100000/'[4]янв-тр'!$C16*11.774</f>
        <v>0</v>
      </c>
      <c r="N16" s="337">
        <f>'[4]янв-тр'!N16*100000/'[4]янв-тр'!$C16*11.774</f>
        <v>0</v>
      </c>
      <c r="O16" s="337">
        <f>'[4]янв-тр'!O16*100000/'[4]янв-тр'!$C16*11.774</f>
        <v>0</v>
      </c>
      <c r="P16" s="337">
        <f>'[4]янв-тр'!P16*100000/'[4]янв-тр'!$C16*11.774</f>
        <v>0</v>
      </c>
      <c r="Q16" s="337">
        <f>'[4]янв-тр'!Q16*100000/'[4]янв-тр'!$C16*11.774</f>
        <v>0</v>
      </c>
      <c r="R16" s="337">
        <f>'[4]янв-тр'!R16*100000/'[4]янв-тр'!$C16*11.774</f>
        <v>0</v>
      </c>
      <c r="S16" s="337">
        <f>'[4]янв-тр'!S16*100000/'[4]янв-тр'!$C16*11.774</f>
        <v>190.9503730132987</v>
      </c>
      <c r="T16" s="337">
        <f>'[4]янв-тр'!T16*100000/'[4]янв-тр'!$C16*11.774</f>
        <v>31.825062168883122</v>
      </c>
    </row>
    <row r="17" spans="1:20" ht="22.5" customHeight="1">
      <c r="A17" s="235" t="s">
        <v>130</v>
      </c>
      <c r="B17" s="236"/>
      <c r="C17" s="55">
        <v>116883</v>
      </c>
      <c r="D17" s="234">
        <f>'[4]янв-тр'!D17*100000/'[4]янв-тр'!$C17*11.774</f>
        <v>564.10598632820847</v>
      </c>
      <c r="E17" s="234">
        <f>'[4]янв-тр'!E17*100000/'[4]янв-тр'!$C17*11.774</f>
        <v>30.219963553296886</v>
      </c>
      <c r="F17" s="234">
        <f>'[4]янв-тр'!F17*100000/'[4]янв-тр'!$C17*11.774</f>
        <v>80.586569475458361</v>
      </c>
      <c r="G17" s="234">
        <f>'[4]янв-тр'!G17*100000/'[4]янв-тр'!$C17*11.774</f>
        <v>0</v>
      </c>
      <c r="H17" s="234">
        <f>'[4]янв-тр'!H17*100000/'[4]янв-тр'!$C17*11.774</f>
        <v>0</v>
      </c>
      <c r="I17" s="234">
        <f>'[4]янв-тр'!I17*100000/'[4]янв-тр'!$C17*11.774</f>
        <v>0</v>
      </c>
      <c r="J17" s="234">
        <f>'[4]янв-тр'!J17*100000/'[4]янв-тр'!$C17*11.774</f>
        <v>20.14664236886459</v>
      </c>
      <c r="K17" s="234">
        <f>'[4]янв-тр'!K17*100000/'[4]янв-тр'!$C17*11.774</f>
        <v>151.09981776648442</v>
      </c>
      <c r="L17" s="234">
        <f>'[4]янв-тр'!L17*100000/'[4]янв-тр'!$C17*11.774</f>
        <v>30.219963553296886</v>
      </c>
      <c r="M17" s="234">
        <f>'[4]янв-тр'!M17*100000/'[4]янв-тр'!$C17*11.774</f>
        <v>10.073321184432295</v>
      </c>
      <c r="N17" s="234">
        <f>'[4]янв-тр'!N17*100000/'[4]янв-тр'!$C17*11.774</f>
        <v>0</v>
      </c>
      <c r="O17" s="234">
        <f>'[4]янв-тр'!O17*100000/'[4]янв-тр'!$C17*11.774</f>
        <v>0</v>
      </c>
      <c r="P17" s="234">
        <f>'[4]янв-тр'!P17*100000/'[4]янв-тр'!$C17*11.774</f>
        <v>0</v>
      </c>
      <c r="Q17" s="234">
        <f>'[4]янв-тр'!Q17*100000/'[4]янв-тр'!$C17*11.774</f>
        <v>0</v>
      </c>
      <c r="R17" s="234">
        <f>'[4]янв-тр'!R17*100000/'[4]янв-тр'!$C17*11.774</f>
        <v>20.14664236886459</v>
      </c>
      <c r="S17" s="234">
        <f>'[4]янв-тр'!S17*100000/'[4]янв-тр'!$C17*11.774</f>
        <v>221.61306605751048</v>
      </c>
      <c r="T17" s="234">
        <f>'[4]янв-тр'!T17*100000/'[4]янв-тр'!$C17*11.774</f>
        <v>10.073321184432295</v>
      </c>
    </row>
    <row r="18" spans="1:20" ht="24.75" customHeight="1">
      <c r="A18" s="208" t="s">
        <v>109</v>
      </c>
      <c r="B18" s="208"/>
      <c r="C18" s="208"/>
      <c r="D18" s="208"/>
      <c r="E18" s="165">
        <f t="shared" ref="E18:T18" si="0">SUM(E$17/$D$17)*1</f>
        <v>5.3571428571428575E-2</v>
      </c>
      <c r="F18" s="237">
        <f t="shared" si="0"/>
        <v>0.14285714285714288</v>
      </c>
      <c r="G18" s="237">
        <f t="shared" si="0"/>
        <v>0</v>
      </c>
      <c r="H18" s="237">
        <f t="shared" si="0"/>
        <v>0</v>
      </c>
      <c r="I18" s="237">
        <f t="shared" si="0"/>
        <v>0</v>
      </c>
      <c r="J18" s="237">
        <f t="shared" si="0"/>
        <v>3.5714285714285719E-2</v>
      </c>
      <c r="K18" s="238">
        <f t="shared" si="0"/>
        <v>0.26785714285714285</v>
      </c>
      <c r="L18" s="237">
        <f t="shared" si="0"/>
        <v>5.3571428571428575E-2</v>
      </c>
      <c r="M18" s="237">
        <f t="shared" si="0"/>
        <v>1.785714285714286E-2</v>
      </c>
      <c r="N18" s="237">
        <f t="shared" si="0"/>
        <v>0</v>
      </c>
      <c r="O18" s="237">
        <f t="shared" si="0"/>
        <v>0</v>
      </c>
      <c r="P18" s="237">
        <f t="shared" si="0"/>
        <v>0</v>
      </c>
      <c r="Q18" s="237">
        <f t="shared" si="0"/>
        <v>0</v>
      </c>
      <c r="R18" s="237">
        <f t="shared" si="0"/>
        <v>3.5714285714285719E-2</v>
      </c>
      <c r="S18" s="239">
        <f t="shared" si="0"/>
        <v>0.39285714285714285</v>
      </c>
      <c r="T18" s="237">
        <f t="shared" si="0"/>
        <v>1.785714285714286E-2</v>
      </c>
    </row>
    <row r="19" spans="1:20" ht="22.5" customHeight="1">
      <c r="A19" s="240" t="s">
        <v>125</v>
      </c>
      <c r="B19" s="241"/>
      <c r="C19" s="242"/>
      <c r="D19" s="226">
        <v>450.98823649580356</v>
      </c>
      <c r="E19" s="226">
        <v>30.06588243305357</v>
      </c>
      <c r="F19" s="227">
        <v>40.087843244071429</v>
      </c>
      <c r="G19" s="226">
        <v>0</v>
      </c>
      <c r="H19" s="226">
        <v>0</v>
      </c>
      <c r="I19" s="226">
        <v>0</v>
      </c>
      <c r="J19" s="226">
        <v>0</v>
      </c>
      <c r="K19" s="226">
        <v>140.30745135424999</v>
      </c>
      <c r="L19" s="226">
        <v>50.109804055089285</v>
      </c>
      <c r="M19" s="226">
        <v>10.021960811017857</v>
      </c>
      <c r="N19" s="226">
        <v>10.021960811017857</v>
      </c>
      <c r="O19" s="226">
        <v>0</v>
      </c>
      <c r="P19" s="226">
        <v>0</v>
      </c>
      <c r="Q19" s="226">
        <v>0</v>
      </c>
      <c r="R19" s="226">
        <v>10.021960811017857</v>
      </c>
      <c r="S19" s="226">
        <v>160.35137297628572</v>
      </c>
      <c r="T19" s="226">
        <v>20.043921622035715</v>
      </c>
    </row>
    <row r="20" spans="1:20" ht="29.25" customHeight="1">
      <c r="A20" s="214" t="s">
        <v>178</v>
      </c>
      <c r="B20" s="214"/>
      <c r="C20" s="214"/>
      <c r="D20" s="85">
        <f>D17/D19-100%</f>
        <v>0.25082195205652003</v>
      </c>
      <c r="E20" s="85">
        <f t="shared" ref="E20:F20" si="1">E17/E19-100%</f>
        <v>5.1247829025606872E-3</v>
      </c>
      <c r="F20" s="85">
        <f t="shared" si="1"/>
        <v>1.0102495658051214</v>
      </c>
      <c r="G20" s="85"/>
      <c r="H20" s="85"/>
      <c r="I20" s="85"/>
      <c r="J20" s="85"/>
      <c r="K20" s="85">
        <f t="shared" ref="K20:M20" si="2">K17/K19-100%</f>
        <v>7.6919410252743736E-2</v>
      </c>
      <c r="L20" s="85">
        <f t="shared" si="2"/>
        <v>-0.39692513025846354</v>
      </c>
      <c r="M20" s="85">
        <f t="shared" si="2"/>
        <v>5.1247829025606872E-3</v>
      </c>
      <c r="N20" s="85"/>
      <c r="O20" s="85"/>
      <c r="P20" s="85"/>
      <c r="Q20" s="85"/>
      <c r="R20" s="85">
        <f t="shared" ref="R20:T20" si="3">R17/R19-100%</f>
        <v>1.0102495658051214</v>
      </c>
      <c r="S20" s="85">
        <f t="shared" si="3"/>
        <v>0.38204657649102081</v>
      </c>
      <c r="T20" s="85">
        <f t="shared" si="3"/>
        <v>-0.49743760854871966</v>
      </c>
    </row>
    <row r="21" spans="1:20">
      <c r="A21" s="338" t="s">
        <v>127</v>
      </c>
      <c r="B21" s="339"/>
      <c r="C21" s="340"/>
      <c r="D21" s="341">
        <v>586.58166874389462</v>
      </c>
      <c r="E21" s="341">
        <v>29.826186546299727</v>
      </c>
      <c r="F21" s="341">
        <v>59.652373092599454</v>
      </c>
      <c r="G21" s="341">
        <v>0</v>
      </c>
      <c r="H21" s="341">
        <v>9.9420621820999084</v>
      </c>
      <c r="I21" s="341">
        <v>0</v>
      </c>
      <c r="J21" s="341">
        <v>9.9420621820999084</v>
      </c>
      <c r="K21" s="341">
        <v>169.01505709569844</v>
      </c>
      <c r="L21" s="341">
        <v>9.9420621820999084</v>
      </c>
      <c r="M21" s="341">
        <v>29.826186546299727</v>
      </c>
      <c r="N21" s="341">
        <v>0</v>
      </c>
      <c r="O21" s="341">
        <v>0</v>
      </c>
      <c r="P21" s="341">
        <v>0</v>
      </c>
      <c r="Q21" s="341">
        <v>0</v>
      </c>
      <c r="R21" s="341">
        <v>0</v>
      </c>
      <c r="S21" s="341">
        <v>268.43567891669755</v>
      </c>
      <c r="T21" s="341">
        <v>9.9420621820999084</v>
      </c>
    </row>
    <row r="22" spans="1:20">
      <c r="A22" s="342" t="s">
        <v>128</v>
      </c>
      <c r="B22" s="342"/>
      <c r="C22" s="342"/>
      <c r="D22" s="341">
        <v>555.24640414996463</v>
      </c>
      <c r="E22" s="341">
        <v>0</v>
      </c>
      <c r="F22" s="341">
        <v>39.660457439283185</v>
      </c>
      <c r="G22" s="341">
        <v>0</v>
      </c>
      <c r="H22" s="341">
        <v>9.9151143598207963</v>
      </c>
      <c r="I22" s="341">
        <v>0</v>
      </c>
      <c r="J22" s="341">
        <v>0</v>
      </c>
      <c r="K22" s="341">
        <v>99.151143598207966</v>
      </c>
      <c r="L22" s="341">
        <v>69.405800518745579</v>
      </c>
      <c r="M22" s="341">
        <v>59.490686158924781</v>
      </c>
      <c r="N22" s="341">
        <v>0</v>
      </c>
      <c r="O22" s="341">
        <v>0</v>
      </c>
      <c r="P22" s="341">
        <v>9.9151143598207963</v>
      </c>
      <c r="Q22" s="341">
        <v>0</v>
      </c>
      <c r="R22" s="341">
        <v>0</v>
      </c>
      <c r="S22" s="341">
        <v>267.70808771516153</v>
      </c>
      <c r="T22" s="341">
        <v>0</v>
      </c>
    </row>
    <row r="23" spans="1:20">
      <c r="A23" s="343" t="s">
        <v>131</v>
      </c>
      <c r="B23" s="343"/>
      <c r="C23" s="344"/>
      <c r="D23" s="345">
        <v>902.78755699197768</v>
      </c>
      <c r="E23" s="346">
        <v>29.122179257805733</v>
      </c>
      <c r="F23" s="346">
        <v>165.02568246089916</v>
      </c>
      <c r="G23" s="346">
        <v>0</v>
      </c>
      <c r="H23" s="346">
        <v>9.7073930859352444</v>
      </c>
      <c r="I23" s="346">
        <v>0</v>
      </c>
      <c r="J23" s="346">
        <v>0</v>
      </c>
      <c r="K23" s="346">
        <v>145.61089628902866</v>
      </c>
      <c r="L23" s="346">
        <v>9.7073930859352444</v>
      </c>
      <c r="M23" s="346">
        <v>87.366537773417207</v>
      </c>
      <c r="N23" s="346">
        <v>0</v>
      </c>
      <c r="O23" s="346">
        <v>0</v>
      </c>
      <c r="P23" s="346">
        <v>19.414786171870489</v>
      </c>
      <c r="Q23" s="346">
        <v>0</v>
      </c>
      <c r="R23" s="346">
        <v>9.7073930859352444</v>
      </c>
      <c r="S23" s="346">
        <v>427.12529578115073</v>
      </c>
      <c r="T23" s="346">
        <v>19.414786171870489</v>
      </c>
    </row>
    <row r="24" spans="1:20">
      <c r="A24" s="228"/>
      <c r="B24" s="228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1:20">
      <c r="A25" s="243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</sheetData>
  <mergeCells count="13">
    <mergeCell ref="A23:C23"/>
    <mergeCell ref="A17:B17"/>
    <mergeCell ref="A18:D18"/>
    <mergeCell ref="A19:C19"/>
    <mergeCell ref="A20:C20"/>
    <mergeCell ref="A21:C21"/>
    <mergeCell ref="A22:C22"/>
    <mergeCell ref="A1:R1"/>
    <mergeCell ref="B2:R2"/>
    <mergeCell ref="A3:A4"/>
    <mergeCell ref="B3:B4"/>
    <mergeCell ref="C3:C4"/>
    <mergeCell ref="D3:D4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showZeros="0" topLeftCell="A7" workbookViewId="0">
      <selection activeCell="K12" sqref="K12"/>
    </sheetView>
  </sheetViews>
  <sheetFormatPr defaultRowHeight="12.75"/>
  <cols>
    <col min="1" max="1" width="20" customWidth="1"/>
    <col min="3" max="22" width="7" customWidth="1"/>
  </cols>
  <sheetData>
    <row r="1" spans="1:22" ht="20.25">
      <c r="A1" s="244" t="s">
        <v>132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ht="2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47.25" customHeight="1">
      <c r="A3" s="246" t="s">
        <v>133</v>
      </c>
      <c r="B3" s="247" t="s">
        <v>134</v>
      </c>
      <c r="C3" s="246" t="s">
        <v>135</v>
      </c>
      <c r="D3" s="246"/>
      <c r="E3" s="246" t="s">
        <v>136</v>
      </c>
      <c r="F3" s="246"/>
      <c r="G3" s="246" t="s">
        <v>137</v>
      </c>
      <c r="H3" s="246"/>
      <c r="I3" s="248" t="s">
        <v>138</v>
      </c>
      <c r="J3" s="248"/>
      <c r="K3" s="246" t="s">
        <v>139</v>
      </c>
      <c r="L3" s="246"/>
      <c r="M3" s="246" t="s">
        <v>140</v>
      </c>
      <c r="N3" s="246"/>
      <c r="O3" s="246" t="s">
        <v>141</v>
      </c>
      <c r="P3" s="246"/>
      <c r="Q3" s="246" t="s">
        <v>142</v>
      </c>
      <c r="R3" s="246"/>
      <c r="S3" s="246"/>
      <c r="T3" s="246"/>
      <c r="U3" s="249" t="s">
        <v>143</v>
      </c>
      <c r="V3" s="249"/>
    </row>
    <row r="4" spans="1:22" ht="24" customHeight="1">
      <c r="A4" s="246"/>
      <c r="B4" s="247"/>
      <c r="C4" s="250" t="s">
        <v>18</v>
      </c>
      <c r="D4" s="251" t="s">
        <v>144</v>
      </c>
      <c r="E4" s="250" t="s">
        <v>18</v>
      </c>
      <c r="F4" s="251" t="s">
        <v>144</v>
      </c>
      <c r="G4" s="250" t="s">
        <v>18</v>
      </c>
      <c r="H4" s="251" t="s">
        <v>144</v>
      </c>
      <c r="I4" s="250" t="s">
        <v>18</v>
      </c>
      <c r="J4" s="251" t="s">
        <v>144</v>
      </c>
      <c r="K4" s="250" t="s">
        <v>18</v>
      </c>
      <c r="L4" s="251" t="s">
        <v>144</v>
      </c>
      <c r="M4" s="252" t="s">
        <v>18</v>
      </c>
      <c r="N4" s="251" t="s">
        <v>144</v>
      </c>
      <c r="O4" s="252" t="s">
        <v>18</v>
      </c>
      <c r="P4" s="251" t="s">
        <v>144</v>
      </c>
      <c r="Q4" s="253" t="s">
        <v>18</v>
      </c>
      <c r="R4" s="251" t="s">
        <v>144</v>
      </c>
      <c r="S4" s="254" t="s">
        <v>145</v>
      </c>
      <c r="T4" s="254"/>
      <c r="U4" s="253" t="s">
        <v>18</v>
      </c>
      <c r="V4" s="255" t="s">
        <v>144</v>
      </c>
    </row>
    <row r="5" spans="1:22" ht="22.5">
      <c r="A5" s="246"/>
      <c r="B5" s="247"/>
      <c r="C5" s="250"/>
      <c r="D5" s="251"/>
      <c r="E5" s="250"/>
      <c r="F5" s="251"/>
      <c r="G5" s="250"/>
      <c r="H5" s="251"/>
      <c r="I5" s="250"/>
      <c r="J5" s="251"/>
      <c r="K5" s="250"/>
      <c r="L5" s="251"/>
      <c r="M5" s="252"/>
      <c r="N5" s="251"/>
      <c r="O5" s="252"/>
      <c r="P5" s="251"/>
      <c r="Q5" s="253"/>
      <c r="R5" s="251"/>
      <c r="S5" s="256" t="s">
        <v>18</v>
      </c>
      <c r="T5" s="257" t="s">
        <v>146</v>
      </c>
      <c r="U5" s="253"/>
      <c r="V5" s="255"/>
    </row>
    <row r="6" spans="1:22" ht="15">
      <c r="A6" s="258" t="s">
        <v>147</v>
      </c>
      <c r="B6" s="27">
        <v>33923</v>
      </c>
      <c r="C6" s="259">
        <v>4</v>
      </c>
      <c r="D6" s="368">
        <f>C6*100000/$B6*11.774</f>
        <v>138.83206084367538</v>
      </c>
      <c r="E6" s="261">
        <v>1</v>
      </c>
      <c r="F6" s="368">
        <f>E6*100000/$B6*11.774</f>
        <v>34.708015210918845</v>
      </c>
      <c r="G6" s="369">
        <v>1</v>
      </c>
      <c r="H6" s="368">
        <f>G6*100000/$B6*11.774</f>
        <v>34.708015210918845</v>
      </c>
      <c r="I6" s="284"/>
      <c r="J6" s="368">
        <f>I6*100000/$B6*11.774</f>
        <v>0</v>
      </c>
      <c r="K6" s="261">
        <v>2</v>
      </c>
      <c r="L6" s="368">
        <f>K6*100000/$B6*11.774</f>
        <v>69.416030421837689</v>
      </c>
      <c r="M6" s="261"/>
      <c r="N6" s="368">
        <f>M6*100000/$B6*11.774</f>
        <v>0</v>
      </c>
      <c r="O6" s="261">
        <v>1</v>
      </c>
      <c r="P6" s="368">
        <f>O6*100000/$B6*11.774</f>
        <v>34.708015210918845</v>
      </c>
      <c r="Q6" s="261"/>
      <c r="R6" s="368">
        <f>Q6*100000/$B6*11.774</f>
        <v>0</v>
      </c>
      <c r="S6" s="261"/>
      <c r="T6" s="368">
        <f>S6*100000/$B6*11.774</f>
        <v>0</v>
      </c>
      <c r="U6" s="259">
        <f t="shared" ref="U6:U15" si="0">C6-E6-I6-K6-M6-O6-Q6</f>
        <v>0</v>
      </c>
      <c r="V6" s="368">
        <f>U6*100000/$B6*11.774</f>
        <v>0</v>
      </c>
    </row>
    <row r="7" spans="1:22" ht="15">
      <c r="A7" s="258" t="s">
        <v>148</v>
      </c>
      <c r="B7" s="27">
        <v>8308</v>
      </c>
      <c r="C7" s="262"/>
      <c r="D7" s="368">
        <f t="shared" ref="D7:F18" si="1">C7*100000/$B7*11.774</f>
        <v>0</v>
      </c>
      <c r="E7" s="262"/>
      <c r="F7" s="368">
        <f t="shared" si="1"/>
        <v>0</v>
      </c>
      <c r="G7" s="369"/>
      <c r="H7" s="368">
        <f t="shared" ref="H7:H18" si="2">G7*100000/$B7*11.774</f>
        <v>0</v>
      </c>
      <c r="I7" s="284"/>
      <c r="J7" s="368">
        <f t="shared" ref="J7:J18" si="3">I7*100000/$B7*11.774</f>
        <v>0</v>
      </c>
      <c r="K7" s="262"/>
      <c r="L7" s="368">
        <f t="shared" ref="L7:L18" si="4">K7*100000/$B7*11.774</f>
        <v>0</v>
      </c>
      <c r="M7" s="262"/>
      <c r="N7" s="368">
        <f t="shared" ref="N7:N18" si="5">M7*100000/$B7*11.774</f>
        <v>0</v>
      </c>
      <c r="O7" s="262"/>
      <c r="P7" s="368">
        <f t="shared" ref="P7:P18" si="6">O7*100000/$B7*11.774</f>
        <v>0</v>
      </c>
      <c r="Q7" s="262"/>
      <c r="R7" s="368">
        <f t="shared" ref="R7:R18" si="7">Q7*100000/$B7*11.774</f>
        <v>0</v>
      </c>
      <c r="S7" s="262"/>
      <c r="T7" s="368">
        <f t="shared" ref="T7:T18" si="8">S7*100000/$B7*11.774</f>
        <v>0</v>
      </c>
      <c r="U7" s="259">
        <f t="shared" si="0"/>
        <v>0</v>
      </c>
      <c r="V7" s="368">
        <f t="shared" ref="V7:V18" si="9">U7*100000/$B7*11.774</f>
        <v>0</v>
      </c>
    </row>
    <row r="8" spans="1:22" ht="15">
      <c r="A8" s="258" t="s">
        <v>149</v>
      </c>
      <c r="B8" s="27">
        <v>12410</v>
      </c>
      <c r="C8" s="263">
        <v>1</v>
      </c>
      <c r="D8" s="368">
        <f t="shared" si="1"/>
        <v>94.875100725221586</v>
      </c>
      <c r="E8" s="262"/>
      <c r="F8" s="368">
        <f t="shared" si="1"/>
        <v>0</v>
      </c>
      <c r="G8" s="369"/>
      <c r="H8" s="368">
        <f t="shared" si="2"/>
        <v>0</v>
      </c>
      <c r="I8" s="369"/>
      <c r="J8" s="368">
        <f t="shared" si="3"/>
        <v>0</v>
      </c>
      <c r="K8" s="262"/>
      <c r="L8" s="368">
        <f t="shared" si="4"/>
        <v>0</v>
      </c>
      <c r="M8" s="262"/>
      <c r="N8" s="368">
        <f t="shared" si="5"/>
        <v>0</v>
      </c>
      <c r="O8" s="262"/>
      <c r="P8" s="368">
        <f t="shared" si="6"/>
        <v>0</v>
      </c>
      <c r="Q8" s="262"/>
      <c r="R8" s="368">
        <f t="shared" si="7"/>
        <v>0</v>
      </c>
      <c r="S8" s="262"/>
      <c r="T8" s="368">
        <f t="shared" si="8"/>
        <v>0</v>
      </c>
      <c r="U8" s="259">
        <f t="shared" si="0"/>
        <v>1</v>
      </c>
      <c r="V8" s="368">
        <f t="shared" si="9"/>
        <v>94.875100725221586</v>
      </c>
    </row>
    <row r="9" spans="1:22" ht="15">
      <c r="A9" s="258" t="s">
        <v>150</v>
      </c>
      <c r="B9" s="27">
        <v>13741</v>
      </c>
      <c r="C9" s="263">
        <v>1</v>
      </c>
      <c r="D9" s="368">
        <f t="shared" si="1"/>
        <v>85.685175751400919</v>
      </c>
      <c r="E9" s="262"/>
      <c r="F9" s="368">
        <f t="shared" si="1"/>
        <v>0</v>
      </c>
      <c r="G9" s="369"/>
      <c r="H9" s="368">
        <f t="shared" si="2"/>
        <v>0</v>
      </c>
      <c r="I9" s="284"/>
      <c r="J9" s="368">
        <f t="shared" si="3"/>
        <v>0</v>
      </c>
      <c r="K9" s="262"/>
      <c r="L9" s="368">
        <f t="shared" si="4"/>
        <v>0</v>
      </c>
      <c r="M9" s="262"/>
      <c r="N9" s="368">
        <f t="shared" si="5"/>
        <v>0</v>
      </c>
      <c r="O9" s="262"/>
      <c r="P9" s="368">
        <f t="shared" si="6"/>
        <v>0</v>
      </c>
      <c r="Q9" s="262"/>
      <c r="R9" s="368">
        <f t="shared" si="7"/>
        <v>0</v>
      </c>
      <c r="S9" s="262"/>
      <c r="T9" s="368">
        <f t="shared" si="8"/>
        <v>0</v>
      </c>
      <c r="U9" s="259">
        <f t="shared" si="0"/>
        <v>1</v>
      </c>
      <c r="V9" s="368">
        <f t="shared" si="9"/>
        <v>85.685175751400919</v>
      </c>
    </row>
    <row r="10" spans="1:22" ht="15">
      <c r="A10" s="258" t="s">
        <v>151</v>
      </c>
      <c r="B10" s="27">
        <v>14322</v>
      </c>
      <c r="C10" s="263"/>
      <c r="D10" s="368">
        <f t="shared" si="1"/>
        <v>0</v>
      </c>
      <c r="E10" s="262"/>
      <c r="F10" s="368">
        <f t="shared" si="1"/>
        <v>0</v>
      </c>
      <c r="G10" s="369"/>
      <c r="H10" s="368">
        <f t="shared" si="2"/>
        <v>0</v>
      </c>
      <c r="I10" s="284"/>
      <c r="J10" s="368">
        <f t="shared" si="3"/>
        <v>0</v>
      </c>
      <c r="K10" s="262"/>
      <c r="L10" s="368">
        <f t="shared" si="4"/>
        <v>0</v>
      </c>
      <c r="M10" s="262"/>
      <c r="N10" s="368">
        <f t="shared" si="5"/>
        <v>0</v>
      </c>
      <c r="O10" s="262"/>
      <c r="P10" s="368">
        <f t="shared" si="6"/>
        <v>0</v>
      </c>
      <c r="Q10" s="262"/>
      <c r="R10" s="368">
        <f t="shared" si="7"/>
        <v>0</v>
      </c>
      <c r="S10" s="262"/>
      <c r="T10" s="368">
        <f t="shared" si="8"/>
        <v>0</v>
      </c>
      <c r="U10" s="259">
        <f t="shared" si="0"/>
        <v>0</v>
      </c>
      <c r="V10" s="368">
        <f t="shared" si="9"/>
        <v>0</v>
      </c>
    </row>
    <row r="11" spans="1:22" ht="15">
      <c r="A11" s="258" t="s">
        <v>152</v>
      </c>
      <c r="B11" s="27">
        <v>11587</v>
      </c>
      <c r="C11" s="263">
        <v>4</v>
      </c>
      <c r="D11" s="368">
        <f t="shared" si="1"/>
        <v>406.45551048588936</v>
      </c>
      <c r="E11" s="262">
        <v>1</v>
      </c>
      <c r="F11" s="368">
        <f t="shared" si="1"/>
        <v>101.61387762147234</v>
      </c>
      <c r="G11" s="369">
        <v>1</v>
      </c>
      <c r="H11" s="368">
        <f t="shared" si="2"/>
        <v>101.61387762147234</v>
      </c>
      <c r="I11" s="369"/>
      <c r="J11" s="368">
        <f t="shared" si="3"/>
        <v>0</v>
      </c>
      <c r="K11" s="262"/>
      <c r="L11" s="368">
        <f t="shared" si="4"/>
        <v>0</v>
      </c>
      <c r="M11" s="262">
        <v>2</v>
      </c>
      <c r="N11" s="368">
        <f t="shared" si="5"/>
        <v>203.22775524294468</v>
      </c>
      <c r="O11" s="262"/>
      <c r="P11" s="368">
        <f t="shared" si="6"/>
        <v>0</v>
      </c>
      <c r="Q11" s="262"/>
      <c r="R11" s="368">
        <f t="shared" si="7"/>
        <v>0</v>
      </c>
      <c r="S11" s="262"/>
      <c r="T11" s="368">
        <f t="shared" si="8"/>
        <v>0</v>
      </c>
      <c r="U11" s="259">
        <f t="shared" si="0"/>
        <v>1</v>
      </c>
      <c r="V11" s="368">
        <f t="shared" si="9"/>
        <v>101.61387762147234</v>
      </c>
    </row>
    <row r="12" spans="1:22" ht="15">
      <c r="A12" s="258" t="s">
        <v>153</v>
      </c>
      <c r="B12" s="27">
        <v>19240</v>
      </c>
      <c r="C12" s="263"/>
      <c r="D12" s="368">
        <f t="shared" si="1"/>
        <v>0</v>
      </c>
      <c r="E12" s="262"/>
      <c r="F12" s="368">
        <f t="shared" si="1"/>
        <v>0</v>
      </c>
      <c r="G12" s="369"/>
      <c r="H12" s="368">
        <f t="shared" si="2"/>
        <v>0</v>
      </c>
      <c r="I12" s="369"/>
      <c r="J12" s="368">
        <f t="shared" si="3"/>
        <v>0</v>
      </c>
      <c r="K12" s="262"/>
      <c r="L12" s="368">
        <f t="shared" si="4"/>
        <v>0</v>
      </c>
      <c r="M12" s="262"/>
      <c r="N12" s="368">
        <f t="shared" si="5"/>
        <v>0</v>
      </c>
      <c r="O12" s="262"/>
      <c r="P12" s="368">
        <f t="shared" si="6"/>
        <v>0</v>
      </c>
      <c r="Q12" s="262"/>
      <c r="R12" s="368">
        <f t="shared" si="7"/>
        <v>0</v>
      </c>
      <c r="S12" s="262"/>
      <c r="T12" s="368">
        <f t="shared" si="8"/>
        <v>0</v>
      </c>
      <c r="U12" s="259">
        <f t="shared" si="0"/>
        <v>0</v>
      </c>
      <c r="V12" s="368">
        <f t="shared" si="9"/>
        <v>0</v>
      </c>
    </row>
    <row r="13" spans="1:22" ht="15">
      <c r="A13" s="258" t="s">
        <v>154</v>
      </c>
      <c r="B13" s="27">
        <v>14659</v>
      </c>
      <c r="C13" s="263">
        <v>1</v>
      </c>
      <c r="D13" s="368">
        <f t="shared" si="1"/>
        <v>80.319257793846788</v>
      </c>
      <c r="E13" s="262">
        <v>1</v>
      </c>
      <c r="F13" s="368">
        <f t="shared" si="1"/>
        <v>80.319257793846788</v>
      </c>
      <c r="G13" s="369"/>
      <c r="H13" s="368">
        <f t="shared" si="2"/>
        <v>0</v>
      </c>
      <c r="I13" s="284"/>
      <c r="J13" s="368">
        <f t="shared" si="3"/>
        <v>0</v>
      </c>
      <c r="K13" s="262"/>
      <c r="L13" s="368">
        <f t="shared" si="4"/>
        <v>0</v>
      </c>
      <c r="M13" s="262"/>
      <c r="N13" s="368">
        <f t="shared" si="5"/>
        <v>0</v>
      </c>
      <c r="O13" s="262"/>
      <c r="P13" s="368">
        <f t="shared" si="6"/>
        <v>0</v>
      </c>
      <c r="Q13" s="262"/>
      <c r="R13" s="368">
        <f t="shared" si="7"/>
        <v>0</v>
      </c>
      <c r="S13" s="262"/>
      <c r="T13" s="368">
        <f t="shared" si="8"/>
        <v>0</v>
      </c>
      <c r="U13" s="259">
        <f t="shared" si="0"/>
        <v>0</v>
      </c>
      <c r="V13" s="368">
        <f t="shared" si="9"/>
        <v>0</v>
      </c>
    </row>
    <row r="14" spans="1:22" ht="15">
      <c r="A14" s="258" t="s">
        <v>155</v>
      </c>
      <c r="B14" s="27">
        <v>16338</v>
      </c>
      <c r="C14" s="263">
        <v>9</v>
      </c>
      <c r="D14" s="368">
        <f t="shared" si="1"/>
        <v>648.58611825192793</v>
      </c>
      <c r="E14" s="262"/>
      <c r="F14" s="368">
        <f t="shared" si="1"/>
        <v>0</v>
      </c>
      <c r="G14" s="369"/>
      <c r="H14" s="368">
        <f t="shared" si="2"/>
        <v>0</v>
      </c>
      <c r="I14" s="284"/>
      <c r="J14" s="368">
        <f t="shared" si="3"/>
        <v>0</v>
      </c>
      <c r="K14" s="264">
        <v>2</v>
      </c>
      <c r="L14" s="368">
        <f t="shared" si="4"/>
        <v>144.13024850042845</v>
      </c>
      <c r="M14" s="262">
        <v>3</v>
      </c>
      <c r="N14" s="368">
        <f t="shared" si="5"/>
        <v>216.19537275064263</v>
      </c>
      <c r="O14" s="262"/>
      <c r="P14" s="368">
        <f t="shared" si="6"/>
        <v>0</v>
      </c>
      <c r="Q14" s="262">
        <v>1</v>
      </c>
      <c r="R14" s="368">
        <f t="shared" si="7"/>
        <v>72.065124250214225</v>
      </c>
      <c r="S14" s="262"/>
      <c r="T14" s="368">
        <f t="shared" si="8"/>
        <v>0</v>
      </c>
      <c r="U14" s="259">
        <f t="shared" si="0"/>
        <v>3</v>
      </c>
      <c r="V14" s="368">
        <f t="shared" si="9"/>
        <v>216.19537275064263</v>
      </c>
    </row>
    <row r="15" spans="1:22" ht="15">
      <c r="A15" s="258" t="s">
        <v>156</v>
      </c>
      <c r="B15" s="27">
        <v>10406.5</v>
      </c>
      <c r="C15" s="263"/>
      <c r="D15" s="368">
        <f t="shared" si="1"/>
        <v>0</v>
      </c>
      <c r="E15" s="262"/>
      <c r="F15" s="368">
        <f t="shared" si="1"/>
        <v>0</v>
      </c>
      <c r="G15" s="369"/>
      <c r="H15" s="368">
        <f t="shared" si="2"/>
        <v>0</v>
      </c>
      <c r="I15" s="284"/>
      <c r="J15" s="368">
        <f t="shared" si="3"/>
        <v>0</v>
      </c>
      <c r="K15" s="262"/>
      <c r="L15" s="368">
        <f t="shared" si="4"/>
        <v>0</v>
      </c>
      <c r="M15" s="262"/>
      <c r="N15" s="368">
        <f t="shared" si="5"/>
        <v>0</v>
      </c>
      <c r="O15" s="262"/>
      <c r="P15" s="368">
        <f t="shared" si="6"/>
        <v>0</v>
      </c>
      <c r="Q15" s="262"/>
      <c r="R15" s="368">
        <f t="shared" si="7"/>
        <v>0</v>
      </c>
      <c r="S15" s="262"/>
      <c r="T15" s="368">
        <f t="shared" si="8"/>
        <v>0</v>
      </c>
      <c r="U15" s="259">
        <f t="shared" si="0"/>
        <v>0</v>
      </c>
      <c r="V15" s="368">
        <f t="shared" si="9"/>
        <v>0</v>
      </c>
    </row>
    <row r="16" spans="1:22" ht="22.5" customHeight="1">
      <c r="A16" s="265" t="s">
        <v>157</v>
      </c>
      <c r="B16" s="68">
        <v>154934.5</v>
      </c>
      <c r="C16" s="266">
        <f>SUM(C6:C15)</f>
        <v>20</v>
      </c>
      <c r="D16" s="260">
        <f t="shared" si="1"/>
        <v>151.98680732825807</v>
      </c>
      <c r="E16" s="266">
        <f>SUM(E6:E15)</f>
        <v>3</v>
      </c>
      <c r="F16" s="260">
        <f t="shared" si="1"/>
        <v>22.79802109923871</v>
      </c>
      <c r="G16" s="267">
        <f>SUM(G6:G15)</f>
        <v>2</v>
      </c>
      <c r="H16" s="260">
        <f t="shared" si="2"/>
        <v>15.198680732825807</v>
      </c>
      <c r="I16" s="266">
        <f>SUM(I6:I15)</f>
        <v>0</v>
      </c>
      <c r="J16" s="260">
        <f t="shared" si="3"/>
        <v>0</v>
      </c>
      <c r="K16" s="266">
        <f>SUM(K6:K15)</f>
        <v>4</v>
      </c>
      <c r="L16" s="260">
        <f t="shared" si="4"/>
        <v>30.397361465651613</v>
      </c>
      <c r="M16" s="268">
        <f>SUM(M6:M15)</f>
        <v>5</v>
      </c>
      <c r="N16" s="260">
        <f t="shared" si="5"/>
        <v>37.996701832064517</v>
      </c>
      <c r="O16" s="266">
        <f>SUM(O6:O15)</f>
        <v>1</v>
      </c>
      <c r="P16" s="260">
        <f t="shared" si="6"/>
        <v>7.5993403664129033</v>
      </c>
      <c r="Q16" s="269">
        <f>SUM(Q6:Q15)</f>
        <v>1</v>
      </c>
      <c r="R16" s="260">
        <f t="shared" si="7"/>
        <v>7.5993403664129033</v>
      </c>
      <c r="S16" s="266">
        <f>SUM(S6:S15)</f>
        <v>0</v>
      </c>
      <c r="T16" s="260">
        <f t="shared" si="8"/>
        <v>0</v>
      </c>
      <c r="U16" s="266">
        <f>SUM(U6:U15)</f>
        <v>6</v>
      </c>
      <c r="V16" s="260">
        <f t="shared" si="9"/>
        <v>45.59604219847742</v>
      </c>
    </row>
    <row r="17" spans="1:22" ht="29.25" customHeight="1">
      <c r="A17" s="270" t="s">
        <v>158</v>
      </c>
      <c r="B17" s="27">
        <v>63146</v>
      </c>
      <c r="C17" s="263">
        <v>8</v>
      </c>
      <c r="D17" s="368">
        <f t="shared" si="1"/>
        <v>149.16542615525921</v>
      </c>
      <c r="E17" s="370">
        <v>1</v>
      </c>
      <c r="F17" s="368">
        <f t="shared" si="1"/>
        <v>18.645678269407401</v>
      </c>
      <c r="G17" s="371">
        <v>1</v>
      </c>
      <c r="H17" s="368">
        <f t="shared" si="2"/>
        <v>18.645678269407401</v>
      </c>
      <c r="I17" s="326"/>
      <c r="J17" s="368">
        <f t="shared" si="3"/>
        <v>0</v>
      </c>
      <c r="K17" s="370"/>
      <c r="L17" s="368">
        <f t="shared" si="4"/>
        <v>0</v>
      </c>
      <c r="M17" s="372">
        <v>3</v>
      </c>
      <c r="N17" s="368">
        <f t="shared" si="5"/>
        <v>55.937034808222215</v>
      </c>
      <c r="O17" s="370">
        <v>1</v>
      </c>
      <c r="P17" s="368">
        <f t="shared" si="6"/>
        <v>18.645678269407401</v>
      </c>
      <c r="Q17" s="373">
        <v>1</v>
      </c>
      <c r="R17" s="368">
        <f t="shared" si="7"/>
        <v>18.645678269407401</v>
      </c>
      <c r="S17" s="370">
        <v>1</v>
      </c>
      <c r="T17" s="368">
        <f t="shared" si="8"/>
        <v>18.645678269407401</v>
      </c>
      <c r="U17" s="259">
        <f>C17-E17-I17-K17-M17-O17-Q17</f>
        <v>2</v>
      </c>
      <c r="V17" s="368">
        <f t="shared" si="9"/>
        <v>37.291356538814803</v>
      </c>
    </row>
    <row r="18" spans="1:22" ht="60" customHeight="1">
      <c r="A18" s="271" t="s">
        <v>159</v>
      </c>
      <c r="B18" s="162">
        <v>218080.5</v>
      </c>
      <c r="C18" s="272">
        <f>C16+C17</f>
        <v>28</v>
      </c>
      <c r="D18" s="260">
        <f t="shared" si="1"/>
        <v>151.16986617327086</v>
      </c>
      <c r="E18" s="272">
        <f>E16+E17</f>
        <v>4</v>
      </c>
      <c r="F18" s="260">
        <f t="shared" si="1"/>
        <v>21.595695167610124</v>
      </c>
      <c r="G18" s="272">
        <f>G16+G17</f>
        <v>3</v>
      </c>
      <c r="H18" s="260">
        <f t="shared" si="2"/>
        <v>16.196771375707595</v>
      </c>
      <c r="I18" s="272">
        <f>I16+I17</f>
        <v>0</v>
      </c>
      <c r="J18" s="260">
        <f t="shared" si="3"/>
        <v>0</v>
      </c>
      <c r="K18" s="272">
        <f>K16+K17</f>
        <v>4</v>
      </c>
      <c r="L18" s="260">
        <f t="shared" si="4"/>
        <v>21.595695167610124</v>
      </c>
      <c r="M18" s="272">
        <f>M16+M17</f>
        <v>8</v>
      </c>
      <c r="N18" s="260">
        <f t="shared" si="5"/>
        <v>43.191390335220248</v>
      </c>
      <c r="O18" s="272">
        <f>O16+O17</f>
        <v>2</v>
      </c>
      <c r="P18" s="260">
        <f t="shared" si="6"/>
        <v>10.797847583805062</v>
      </c>
      <c r="Q18" s="272">
        <f>Q16+Q17</f>
        <v>2</v>
      </c>
      <c r="R18" s="260">
        <f t="shared" si="7"/>
        <v>10.797847583805062</v>
      </c>
      <c r="S18" s="272">
        <f>S16+S17</f>
        <v>1</v>
      </c>
      <c r="T18" s="260">
        <f t="shared" si="8"/>
        <v>5.398923791902531</v>
      </c>
      <c r="U18" s="272">
        <f>U16+U17</f>
        <v>8</v>
      </c>
      <c r="V18" s="260">
        <f t="shared" si="9"/>
        <v>43.191390335220248</v>
      </c>
    </row>
    <row r="19" spans="1:22" ht="36">
      <c r="A19" s="273" t="s">
        <v>160</v>
      </c>
      <c r="B19" s="273"/>
      <c r="C19" s="274">
        <v>1</v>
      </c>
      <c r="D19" s="275"/>
      <c r="E19" s="276">
        <f>E18/$C18</f>
        <v>0.14285714285714285</v>
      </c>
      <c r="F19" s="275"/>
      <c r="G19" s="276">
        <f>G18/E18</f>
        <v>0.75</v>
      </c>
      <c r="H19" s="277" t="s">
        <v>161</v>
      </c>
      <c r="I19" s="276">
        <f>I18/$C18</f>
        <v>0</v>
      </c>
      <c r="J19" s="278"/>
      <c r="K19" s="276">
        <f>K18/$C18</f>
        <v>0.14285714285714285</v>
      </c>
      <c r="L19" s="278"/>
      <c r="M19" s="279">
        <f>M18/$C18</f>
        <v>0.2857142857142857</v>
      </c>
      <c r="N19" s="278"/>
      <c r="O19" s="276">
        <f>O18/$C18</f>
        <v>7.1428571428571425E-2</v>
      </c>
      <c r="P19" s="276"/>
      <c r="Q19" s="279">
        <f>Q18/$C18</f>
        <v>7.1428571428571425E-2</v>
      </c>
      <c r="R19" s="280"/>
      <c r="S19" s="276">
        <f>S18/Q18</f>
        <v>0.5</v>
      </c>
      <c r="T19" s="277" t="s">
        <v>162</v>
      </c>
      <c r="U19" s="276">
        <f>U18/$C18</f>
        <v>0.2857142857142857</v>
      </c>
      <c r="V19" s="278"/>
    </row>
    <row r="20" spans="1:22" ht="30" customHeight="1">
      <c r="A20" s="281" t="s">
        <v>163</v>
      </c>
      <c r="B20" s="282">
        <v>217122.5</v>
      </c>
      <c r="C20" s="283">
        <v>29</v>
      </c>
      <c r="D20" s="284">
        <v>157.25961150963164</v>
      </c>
      <c r="E20" s="283">
        <v>4.1428571428571432</v>
      </c>
      <c r="F20" s="284">
        <v>22.465658787090238</v>
      </c>
      <c r="G20" s="283">
        <v>3</v>
      </c>
      <c r="H20" s="284">
        <v>16.268235673410171</v>
      </c>
      <c r="I20" s="283">
        <v>0</v>
      </c>
      <c r="J20" s="284">
        <v>0</v>
      </c>
      <c r="K20" s="283">
        <v>4.1428571428571432</v>
      </c>
      <c r="L20" s="284">
        <v>22.465658787090238</v>
      </c>
      <c r="M20" s="283">
        <v>8.2857142857142865</v>
      </c>
      <c r="N20" s="284">
        <v>44.931317574180476</v>
      </c>
      <c r="O20" s="283">
        <v>2.0714285714285716</v>
      </c>
      <c r="P20" s="284">
        <v>11.232829393545119</v>
      </c>
      <c r="Q20" s="283">
        <v>2.0714285714285716</v>
      </c>
      <c r="R20" s="284">
        <v>11.232829393545119</v>
      </c>
      <c r="S20" s="283">
        <v>1.0357142857142858</v>
      </c>
      <c r="T20" s="284">
        <v>5.6164146967725594</v>
      </c>
      <c r="U20" s="283">
        <v>8.2857142857142865</v>
      </c>
      <c r="V20" s="284">
        <v>44.931317574180476</v>
      </c>
    </row>
    <row r="21" spans="1:22" ht="38.25" customHeight="1">
      <c r="A21" s="285" t="s">
        <v>164</v>
      </c>
      <c r="B21" s="285"/>
      <c r="C21" s="286">
        <f>C18-C20</f>
        <v>-1</v>
      </c>
      <c r="D21" s="287">
        <f>D18/D20-100%</f>
        <v>-3.8724153505795722E-2</v>
      </c>
      <c r="E21" s="286"/>
      <c r="F21" s="287">
        <f>F18/F20-100%</f>
        <v>-3.8724153505795833E-2</v>
      </c>
      <c r="G21" s="286">
        <f>G18-G20</f>
        <v>0</v>
      </c>
      <c r="H21" s="288">
        <f>H18/H20-100%</f>
        <v>-4.3928732738598431E-3</v>
      </c>
      <c r="I21" s="286">
        <f>I18-I20</f>
        <v>0</v>
      </c>
      <c r="J21" s="287"/>
      <c r="K21" s="286"/>
      <c r="L21" s="287">
        <f>L18/L20-100%</f>
        <v>-3.8724153505795833E-2</v>
      </c>
      <c r="M21" s="286"/>
      <c r="N21" s="287">
        <f>N18/N20-100%</f>
        <v>-3.8724153505795833E-2</v>
      </c>
      <c r="O21" s="286"/>
      <c r="P21" s="287">
        <f>P18/P20-100%</f>
        <v>-3.8724153505795833E-2</v>
      </c>
      <c r="Q21" s="286"/>
      <c r="R21" s="287">
        <f>R18/R20-100%</f>
        <v>-3.8724153505795833E-2</v>
      </c>
      <c r="S21" s="286"/>
      <c r="T21" s="287">
        <f>T18/T20-100%</f>
        <v>-3.8724153505795833E-2</v>
      </c>
      <c r="U21" s="286"/>
      <c r="V21" s="287">
        <f>V18/V20-100%</f>
        <v>-3.8724153505795833E-2</v>
      </c>
    </row>
    <row r="22" spans="1:22" ht="33" customHeight="1">
      <c r="A22" s="289" t="s">
        <v>165</v>
      </c>
      <c r="B22" s="347">
        <v>215317.5</v>
      </c>
      <c r="C22" s="283">
        <v>39</v>
      </c>
      <c r="D22" s="284">
        <v>213.83956250653105</v>
      </c>
      <c r="E22" s="283">
        <v>5</v>
      </c>
      <c r="F22" s="284">
        <v>27.415328526478341</v>
      </c>
      <c r="G22" s="283">
        <v>5</v>
      </c>
      <c r="H22" s="284">
        <v>27.415328526478341</v>
      </c>
      <c r="I22" s="283">
        <v>0</v>
      </c>
      <c r="J22" s="284">
        <v>0</v>
      </c>
      <c r="K22" s="283">
        <v>6</v>
      </c>
      <c r="L22" s="284">
        <v>32.898394231774006</v>
      </c>
      <c r="M22" s="283">
        <v>9</v>
      </c>
      <c r="N22" s="284">
        <v>49.347591347661009</v>
      </c>
      <c r="O22" s="283">
        <v>2</v>
      </c>
      <c r="P22" s="284">
        <v>10.966131410591336</v>
      </c>
      <c r="Q22" s="283">
        <v>9</v>
      </c>
      <c r="R22" s="284">
        <v>49.347591347661009</v>
      </c>
      <c r="S22" s="283">
        <v>5</v>
      </c>
      <c r="T22" s="284">
        <v>27.415328526478341</v>
      </c>
      <c r="U22" s="283">
        <v>8</v>
      </c>
      <c r="V22" s="284">
        <v>43.864525642365344</v>
      </c>
    </row>
    <row r="23" spans="1:22" ht="19.5" customHeight="1">
      <c r="A23" s="290" t="s">
        <v>166</v>
      </c>
      <c r="B23" s="291">
        <v>213755</v>
      </c>
      <c r="C23" s="292">
        <v>36</v>
      </c>
      <c r="D23" s="293">
        <v>198.294308905055</v>
      </c>
      <c r="E23" s="292">
        <v>2</v>
      </c>
      <c r="F23" s="293">
        <v>11.016350494725268</v>
      </c>
      <c r="G23" s="292">
        <v>1</v>
      </c>
      <c r="H23" s="293">
        <v>5.508175247362634</v>
      </c>
      <c r="I23" s="292">
        <v>0</v>
      </c>
      <c r="J23" s="293">
        <v>0</v>
      </c>
      <c r="K23" s="292">
        <v>4</v>
      </c>
      <c r="L23" s="293">
        <v>22.032700989450536</v>
      </c>
      <c r="M23" s="294">
        <v>10</v>
      </c>
      <c r="N23" s="293">
        <v>55.081752473626345</v>
      </c>
      <c r="O23" s="292">
        <v>0</v>
      </c>
      <c r="P23" s="293">
        <v>0</v>
      </c>
      <c r="Q23" s="295">
        <v>9</v>
      </c>
      <c r="R23" s="293">
        <v>60.589927720988982</v>
      </c>
      <c r="S23" s="292">
        <v>6</v>
      </c>
      <c r="T23" s="293">
        <v>33.049051484175806</v>
      </c>
      <c r="U23" s="296">
        <v>11</v>
      </c>
      <c r="V23" s="293">
        <v>49.573577226263716</v>
      </c>
    </row>
    <row r="24" spans="1:22" ht="31.5" customHeight="1">
      <c r="A24" s="297" t="s">
        <v>167</v>
      </c>
      <c r="B24" s="298">
        <v>210424</v>
      </c>
      <c r="C24" s="299">
        <v>62</v>
      </c>
      <c r="D24" s="300">
        <v>346.91289966923921</v>
      </c>
      <c r="E24" s="299">
        <v>3</v>
      </c>
      <c r="F24" s="300">
        <v>16.786108048511576</v>
      </c>
      <c r="G24" s="299">
        <v>2</v>
      </c>
      <c r="H24" s="300">
        <v>11.190738699007717</v>
      </c>
      <c r="I24" s="299">
        <v>1</v>
      </c>
      <c r="J24" s="300">
        <v>5.5953693495038586</v>
      </c>
      <c r="K24" s="299">
        <v>9</v>
      </c>
      <c r="L24" s="300">
        <v>50.358324145534723</v>
      </c>
      <c r="M24" s="299">
        <v>15</v>
      </c>
      <c r="N24" s="300">
        <v>83.930540242557868</v>
      </c>
      <c r="O24" s="299">
        <v>3</v>
      </c>
      <c r="P24" s="300">
        <v>16.786108048511576</v>
      </c>
      <c r="Q24" s="299">
        <v>16</v>
      </c>
      <c r="R24" s="300">
        <v>89.525909592061737</v>
      </c>
      <c r="S24" s="299">
        <v>10</v>
      </c>
      <c r="T24" s="300">
        <v>55.953693495038593</v>
      </c>
      <c r="U24" s="299">
        <v>15</v>
      </c>
      <c r="V24" s="300">
        <v>83.930540242557868</v>
      </c>
    </row>
    <row r="25" spans="1:2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</row>
  </sheetData>
  <mergeCells count="33">
    <mergeCell ref="A21:B21"/>
    <mergeCell ref="Q4:Q5"/>
    <mergeCell ref="R4:R5"/>
    <mergeCell ref="S4:T4"/>
    <mergeCell ref="U4:U5"/>
    <mergeCell ref="V4:V5"/>
    <mergeCell ref="A19:B19"/>
    <mergeCell ref="K4:K5"/>
    <mergeCell ref="L4:L5"/>
    <mergeCell ref="M4:M5"/>
    <mergeCell ref="N4:N5"/>
    <mergeCell ref="O4:O5"/>
    <mergeCell ref="P4:P5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J4:J5"/>
    <mergeCell ref="A1:V1"/>
    <mergeCell ref="A3:A5"/>
    <mergeCell ref="B3:B5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workbookViewId="0">
      <selection activeCell="A14" sqref="A14"/>
    </sheetView>
  </sheetViews>
  <sheetFormatPr defaultRowHeight="12.75"/>
  <cols>
    <col min="1" max="1" width="18.7109375" customWidth="1"/>
    <col min="3" max="3" width="8.140625" customWidth="1"/>
    <col min="4" max="4" width="8.42578125" customWidth="1"/>
    <col min="5" max="5" width="6" customWidth="1"/>
    <col min="7" max="7" width="7.140625" customWidth="1"/>
    <col min="8" max="8" width="8.28515625" customWidth="1"/>
    <col min="9" max="9" width="7.28515625" customWidth="1"/>
    <col min="10" max="10" width="5.7109375" customWidth="1"/>
    <col min="11" max="11" width="7.7109375" customWidth="1"/>
    <col min="12" max="12" width="8.28515625" customWidth="1"/>
    <col min="13" max="13" width="8" customWidth="1"/>
    <col min="14" max="14" width="7.85546875" customWidth="1"/>
    <col min="15" max="15" width="8.140625" customWidth="1"/>
    <col min="16" max="16" width="7.140625" customWidth="1"/>
    <col min="17" max="17" width="8" customWidth="1"/>
    <col min="18" max="19" width="7.42578125" customWidth="1"/>
    <col min="20" max="20" width="7.7109375" customWidth="1"/>
  </cols>
  <sheetData>
    <row r="1" spans="1:22" ht="41.25" customHeight="1">
      <c r="A1" s="244" t="s">
        <v>168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</row>
    <row r="2" spans="1:22" ht="18.7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1"/>
    </row>
    <row r="3" spans="1:22" ht="39" customHeight="1">
      <c r="A3" s="246" t="s">
        <v>133</v>
      </c>
      <c r="B3" s="246" t="s">
        <v>169</v>
      </c>
      <c r="C3" s="303" t="s">
        <v>170</v>
      </c>
      <c r="D3" s="303"/>
      <c r="E3" s="303" t="s">
        <v>136</v>
      </c>
      <c r="F3" s="303"/>
      <c r="G3" s="246" t="s">
        <v>137</v>
      </c>
      <c r="H3" s="246"/>
      <c r="I3" s="303" t="s">
        <v>171</v>
      </c>
      <c r="J3" s="303"/>
      <c r="K3" s="303" t="s">
        <v>139</v>
      </c>
      <c r="L3" s="303"/>
      <c r="M3" s="303" t="s">
        <v>140</v>
      </c>
      <c r="N3" s="303"/>
      <c r="O3" s="246" t="s">
        <v>141</v>
      </c>
      <c r="P3" s="246"/>
      <c r="Q3" s="246" t="s">
        <v>142</v>
      </c>
      <c r="R3" s="246"/>
      <c r="S3" s="246"/>
      <c r="T3" s="246"/>
      <c r="U3" s="246" t="s">
        <v>143</v>
      </c>
      <c r="V3" s="246"/>
    </row>
    <row r="4" spans="1:22">
      <c r="A4" s="246"/>
      <c r="B4" s="246"/>
      <c r="C4" s="253" t="s">
        <v>18</v>
      </c>
      <c r="D4" s="251" t="s">
        <v>144</v>
      </c>
      <c r="E4" s="253" t="s">
        <v>18</v>
      </c>
      <c r="F4" s="251" t="s">
        <v>144</v>
      </c>
      <c r="G4" s="253" t="s">
        <v>18</v>
      </c>
      <c r="H4" s="251" t="s">
        <v>144</v>
      </c>
      <c r="I4" s="253" t="s">
        <v>18</v>
      </c>
      <c r="J4" s="251" t="s">
        <v>144</v>
      </c>
      <c r="K4" s="253" t="s">
        <v>18</v>
      </c>
      <c r="L4" s="251" t="s">
        <v>144</v>
      </c>
      <c r="M4" s="253" t="s">
        <v>18</v>
      </c>
      <c r="N4" s="251" t="s">
        <v>144</v>
      </c>
      <c r="O4" s="253" t="s">
        <v>18</v>
      </c>
      <c r="P4" s="251" t="s">
        <v>144</v>
      </c>
      <c r="Q4" s="253" t="s">
        <v>18</v>
      </c>
      <c r="R4" s="251" t="s">
        <v>144</v>
      </c>
      <c r="S4" s="304" t="s">
        <v>145</v>
      </c>
      <c r="T4" s="304"/>
      <c r="U4" s="253" t="s">
        <v>18</v>
      </c>
      <c r="V4" s="251" t="s">
        <v>144</v>
      </c>
    </row>
    <row r="5" spans="1:22" ht="24">
      <c r="A5" s="246"/>
      <c r="B5" s="246"/>
      <c r="C5" s="253"/>
      <c r="D5" s="251"/>
      <c r="E5" s="253"/>
      <c r="F5" s="251"/>
      <c r="G5" s="253"/>
      <c r="H5" s="251"/>
      <c r="I5" s="253"/>
      <c r="J5" s="251"/>
      <c r="K5" s="253"/>
      <c r="L5" s="251"/>
      <c r="M5" s="253"/>
      <c r="N5" s="251"/>
      <c r="O5" s="253"/>
      <c r="P5" s="251"/>
      <c r="Q5" s="253"/>
      <c r="R5" s="251"/>
      <c r="S5" s="305" t="s">
        <v>172</v>
      </c>
      <c r="T5" s="305" t="s">
        <v>173</v>
      </c>
      <c r="U5" s="253"/>
      <c r="V5" s="251"/>
    </row>
    <row r="6" spans="1:22" ht="15">
      <c r="A6" s="258" t="s">
        <v>147</v>
      </c>
      <c r="B6" s="306">
        <v>18301</v>
      </c>
      <c r="C6" s="261">
        <v>4</v>
      </c>
      <c r="D6" s="368">
        <f>C6*100000/$B6*11.774</f>
        <v>257.34112890006008</v>
      </c>
      <c r="E6" s="261">
        <v>1</v>
      </c>
      <c r="F6" s="368">
        <f>E6*100000/$B6*11.774</f>
        <v>64.335282225015021</v>
      </c>
      <c r="G6" s="369">
        <v>1</v>
      </c>
      <c r="H6" s="368">
        <f>G6*100000/$B6*11.774</f>
        <v>64.335282225015021</v>
      </c>
      <c r="I6" s="284"/>
      <c r="J6" s="368">
        <f>I6*100000/$B6*11.774</f>
        <v>0</v>
      </c>
      <c r="K6" s="261">
        <v>2</v>
      </c>
      <c r="L6" s="368">
        <f>K6*100000/$B6*11.774</f>
        <v>128.67056445003004</v>
      </c>
      <c r="M6" s="261"/>
      <c r="N6" s="368">
        <f>M6*100000/$B6*11.774</f>
        <v>0</v>
      </c>
      <c r="O6" s="369">
        <v>1</v>
      </c>
      <c r="P6" s="368">
        <f>O6*100000/$B6*11.774</f>
        <v>64.335282225015021</v>
      </c>
      <c r="Q6" s="261"/>
      <c r="R6" s="368">
        <f>Q6*100000/$B6*11.774</f>
        <v>0</v>
      </c>
      <c r="S6" s="261"/>
      <c r="T6" s="368">
        <f>S6*100000/$B6*11.774</f>
        <v>0</v>
      </c>
      <c r="U6" s="259">
        <f>C6-E6-I6-K6-M6-O6-Q6</f>
        <v>0</v>
      </c>
      <c r="V6" s="368">
        <f>U6*100000/$B6*11.774</f>
        <v>0</v>
      </c>
    </row>
    <row r="7" spans="1:22" ht="15">
      <c r="A7" s="258" t="s">
        <v>148</v>
      </c>
      <c r="B7" s="306">
        <v>4428</v>
      </c>
      <c r="C7" s="262"/>
      <c r="D7" s="368">
        <f t="shared" ref="D7:F18" si="0">C7*100000/$B7*11.774</f>
        <v>0</v>
      </c>
      <c r="E7" s="262"/>
      <c r="F7" s="368">
        <f t="shared" si="0"/>
        <v>0</v>
      </c>
      <c r="G7" s="369"/>
      <c r="H7" s="368">
        <f t="shared" ref="H7:H18" si="1">G7*100000/$B7*11.774</f>
        <v>0</v>
      </c>
      <c r="I7" s="284"/>
      <c r="J7" s="368">
        <f t="shared" ref="J7:J18" si="2">I7*100000/$B7*11.774</f>
        <v>0</v>
      </c>
      <c r="K7" s="262"/>
      <c r="L7" s="368">
        <f t="shared" ref="L7:L18" si="3">K7*100000/$B7*11.774</f>
        <v>0</v>
      </c>
      <c r="M7" s="262"/>
      <c r="N7" s="368">
        <f t="shared" ref="N7:N18" si="4">M7*100000/$B7*11.774</f>
        <v>0</v>
      </c>
      <c r="O7" s="369"/>
      <c r="P7" s="368">
        <f t="shared" ref="P7:P18" si="5">O7*100000/$B7*11.774</f>
        <v>0</v>
      </c>
      <c r="Q7" s="262"/>
      <c r="R7" s="368">
        <f t="shared" ref="R7:R18" si="6">Q7*100000/$B7*11.774</f>
        <v>0</v>
      </c>
      <c r="S7" s="262"/>
      <c r="T7" s="368">
        <f t="shared" ref="T7:T18" si="7">S7*100000/$B7*11.774</f>
        <v>0</v>
      </c>
      <c r="U7" s="259">
        <f t="shared" ref="U7:U17" si="8">C7-E7-I7-K7-M7-O7-Q7</f>
        <v>0</v>
      </c>
      <c r="V7" s="368">
        <f t="shared" ref="V7:V18" si="9">U7*100000/$B7*11.774</f>
        <v>0</v>
      </c>
    </row>
    <row r="8" spans="1:22" ht="15">
      <c r="A8" s="258" t="s">
        <v>149</v>
      </c>
      <c r="B8" s="306">
        <v>6135</v>
      </c>
      <c r="C8" s="262">
        <v>1</v>
      </c>
      <c r="D8" s="368">
        <f t="shared" si="0"/>
        <v>191.91524042379785</v>
      </c>
      <c r="E8" s="262"/>
      <c r="F8" s="368">
        <f t="shared" si="0"/>
        <v>0</v>
      </c>
      <c r="G8" s="369"/>
      <c r="H8" s="368">
        <f t="shared" si="1"/>
        <v>0</v>
      </c>
      <c r="I8" s="284"/>
      <c r="J8" s="368">
        <f t="shared" si="2"/>
        <v>0</v>
      </c>
      <c r="K8" s="262"/>
      <c r="L8" s="368">
        <f t="shared" si="3"/>
        <v>0</v>
      </c>
      <c r="M8" s="262"/>
      <c r="N8" s="368">
        <f t="shared" si="4"/>
        <v>0</v>
      </c>
      <c r="O8" s="369"/>
      <c r="P8" s="368">
        <f t="shared" si="5"/>
        <v>0</v>
      </c>
      <c r="Q8" s="262"/>
      <c r="R8" s="368">
        <f t="shared" si="6"/>
        <v>0</v>
      </c>
      <c r="S8" s="262"/>
      <c r="T8" s="368">
        <f t="shared" si="7"/>
        <v>0</v>
      </c>
      <c r="U8" s="259">
        <f t="shared" si="8"/>
        <v>1</v>
      </c>
      <c r="V8" s="368">
        <f t="shared" si="9"/>
        <v>191.91524042379785</v>
      </c>
    </row>
    <row r="9" spans="1:22" ht="15">
      <c r="A9" s="258" t="s">
        <v>150</v>
      </c>
      <c r="B9" s="306">
        <v>6898</v>
      </c>
      <c r="C9" s="262">
        <v>1</v>
      </c>
      <c r="D9" s="368">
        <f t="shared" si="0"/>
        <v>170.68715569730355</v>
      </c>
      <c r="E9" s="262"/>
      <c r="F9" s="368">
        <f t="shared" si="0"/>
        <v>0</v>
      </c>
      <c r="G9" s="369"/>
      <c r="H9" s="368">
        <f t="shared" si="1"/>
        <v>0</v>
      </c>
      <c r="I9" s="284"/>
      <c r="J9" s="368">
        <f t="shared" si="2"/>
        <v>0</v>
      </c>
      <c r="K9" s="262"/>
      <c r="L9" s="368">
        <f t="shared" si="3"/>
        <v>0</v>
      </c>
      <c r="M9" s="262"/>
      <c r="N9" s="368">
        <f t="shared" si="4"/>
        <v>0</v>
      </c>
      <c r="O9" s="369"/>
      <c r="P9" s="368">
        <f t="shared" si="5"/>
        <v>0</v>
      </c>
      <c r="Q9" s="262"/>
      <c r="R9" s="368">
        <f t="shared" si="6"/>
        <v>0</v>
      </c>
      <c r="S9" s="262"/>
      <c r="T9" s="368">
        <f t="shared" si="7"/>
        <v>0</v>
      </c>
      <c r="U9" s="259">
        <f t="shared" si="8"/>
        <v>1</v>
      </c>
      <c r="V9" s="368">
        <f t="shared" si="9"/>
        <v>170.68715569730355</v>
      </c>
    </row>
    <row r="10" spans="1:22" ht="15">
      <c r="A10" s="258" t="s">
        <v>151</v>
      </c>
      <c r="B10" s="306">
        <v>7251</v>
      </c>
      <c r="C10" s="262"/>
      <c r="D10" s="368">
        <f t="shared" si="0"/>
        <v>0</v>
      </c>
      <c r="E10" s="262"/>
      <c r="F10" s="368">
        <f t="shared" si="0"/>
        <v>0</v>
      </c>
      <c r="G10" s="369"/>
      <c r="H10" s="368">
        <f t="shared" si="1"/>
        <v>0</v>
      </c>
      <c r="I10" s="284"/>
      <c r="J10" s="368">
        <f t="shared" si="2"/>
        <v>0</v>
      </c>
      <c r="K10" s="262"/>
      <c r="L10" s="368">
        <f t="shared" si="3"/>
        <v>0</v>
      </c>
      <c r="M10" s="262"/>
      <c r="N10" s="368">
        <f t="shared" si="4"/>
        <v>0</v>
      </c>
      <c r="O10" s="369"/>
      <c r="P10" s="368">
        <f t="shared" si="5"/>
        <v>0</v>
      </c>
      <c r="Q10" s="262"/>
      <c r="R10" s="368">
        <f t="shared" si="6"/>
        <v>0</v>
      </c>
      <c r="S10" s="262"/>
      <c r="T10" s="368">
        <f t="shared" si="7"/>
        <v>0</v>
      </c>
      <c r="U10" s="259">
        <f t="shared" si="8"/>
        <v>0</v>
      </c>
      <c r="V10" s="368">
        <f t="shared" si="9"/>
        <v>0</v>
      </c>
    </row>
    <row r="11" spans="1:22" ht="15">
      <c r="A11" s="258" t="s">
        <v>152</v>
      </c>
      <c r="B11" s="306">
        <v>5892</v>
      </c>
      <c r="C11" s="262">
        <v>3</v>
      </c>
      <c r="D11" s="368">
        <f t="shared" si="0"/>
        <v>599.49083503054987</v>
      </c>
      <c r="E11" s="262">
        <v>1</v>
      </c>
      <c r="F11" s="368">
        <f t="shared" si="0"/>
        <v>199.8302783435166</v>
      </c>
      <c r="G11" s="369">
        <v>1</v>
      </c>
      <c r="H11" s="368">
        <f t="shared" si="1"/>
        <v>199.8302783435166</v>
      </c>
      <c r="I11" s="284"/>
      <c r="J11" s="368">
        <f t="shared" si="2"/>
        <v>0</v>
      </c>
      <c r="K11" s="262"/>
      <c r="L11" s="368">
        <f t="shared" si="3"/>
        <v>0</v>
      </c>
      <c r="M11" s="262">
        <v>2</v>
      </c>
      <c r="N11" s="368">
        <f t="shared" si="4"/>
        <v>399.66055668703319</v>
      </c>
      <c r="O11" s="369"/>
      <c r="P11" s="368">
        <f t="shared" si="5"/>
        <v>0</v>
      </c>
      <c r="Q11" s="262"/>
      <c r="R11" s="368">
        <f t="shared" si="6"/>
        <v>0</v>
      </c>
      <c r="S11" s="262"/>
      <c r="T11" s="368">
        <f t="shared" si="7"/>
        <v>0</v>
      </c>
      <c r="U11" s="259">
        <f t="shared" si="8"/>
        <v>0</v>
      </c>
      <c r="V11" s="368">
        <f t="shared" si="9"/>
        <v>0</v>
      </c>
    </row>
    <row r="12" spans="1:22" ht="15">
      <c r="A12" s="258" t="s">
        <v>153</v>
      </c>
      <c r="B12" s="306">
        <v>9897</v>
      </c>
      <c r="C12" s="262"/>
      <c r="D12" s="368">
        <f t="shared" si="0"/>
        <v>0</v>
      </c>
      <c r="E12" s="262"/>
      <c r="F12" s="368">
        <f t="shared" si="0"/>
        <v>0</v>
      </c>
      <c r="G12" s="369"/>
      <c r="H12" s="368">
        <f t="shared" si="1"/>
        <v>0</v>
      </c>
      <c r="I12" s="369"/>
      <c r="J12" s="368">
        <f t="shared" si="2"/>
        <v>0</v>
      </c>
      <c r="K12" s="262"/>
      <c r="L12" s="368">
        <f t="shared" si="3"/>
        <v>0</v>
      </c>
      <c r="M12" s="262"/>
      <c r="N12" s="368">
        <f t="shared" si="4"/>
        <v>0</v>
      </c>
      <c r="O12" s="369"/>
      <c r="P12" s="368">
        <f t="shared" si="5"/>
        <v>0</v>
      </c>
      <c r="Q12" s="262"/>
      <c r="R12" s="368">
        <f t="shared" si="6"/>
        <v>0</v>
      </c>
      <c r="S12" s="262"/>
      <c r="T12" s="368">
        <f t="shared" si="7"/>
        <v>0</v>
      </c>
      <c r="U12" s="259">
        <f t="shared" si="8"/>
        <v>0</v>
      </c>
      <c r="V12" s="368">
        <f t="shared" si="9"/>
        <v>0</v>
      </c>
    </row>
    <row r="13" spans="1:22" ht="15">
      <c r="A13" s="258" t="s">
        <v>154</v>
      </c>
      <c r="B13" s="306">
        <v>7325</v>
      </c>
      <c r="C13" s="262">
        <v>1</v>
      </c>
      <c r="D13" s="368">
        <f t="shared" si="0"/>
        <v>160.7372013651877</v>
      </c>
      <c r="E13" s="262">
        <v>1</v>
      </c>
      <c r="F13" s="368">
        <f t="shared" si="0"/>
        <v>160.7372013651877</v>
      </c>
      <c r="G13" s="369"/>
      <c r="H13" s="368">
        <f t="shared" si="1"/>
        <v>0</v>
      </c>
      <c r="I13" s="284"/>
      <c r="J13" s="368">
        <f t="shared" si="2"/>
        <v>0</v>
      </c>
      <c r="K13" s="262"/>
      <c r="L13" s="368">
        <f t="shared" si="3"/>
        <v>0</v>
      </c>
      <c r="M13" s="262"/>
      <c r="N13" s="368">
        <f t="shared" si="4"/>
        <v>0</v>
      </c>
      <c r="O13" s="369"/>
      <c r="P13" s="368">
        <f t="shared" si="5"/>
        <v>0</v>
      </c>
      <c r="Q13" s="262"/>
      <c r="R13" s="368">
        <f t="shared" si="6"/>
        <v>0</v>
      </c>
      <c r="S13" s="262"/>
      <c r="T13" s="368">
        <f t="shared" si="7"/>
        <v>0</v>
      </c>
      <c r="U13" s="259">
        <f t="shared" si="8"/>
        <v>0</v>
      </c>
      <c r="V13" s="368">
        <f t="shared" si="9"/>
        <v>0</v>
      </c>
    </row>
    <row r="14" spans="1:22" ht="15">
      <c r="A14" s="258" t="s">
        <v>155</v>
      </c>
      <c r="B14" s="306">
        <v>8521</v>
      </c>
      <c r="C14" s="262">
        <v>6</v>
      </c>
      <c r="D14" s="368">
        <f t="shared" si="0"/>
        <v>829.05762234479516</v>
      </c>
      <c r="E14" s="262"/>
      <c r="F14" s="368">
        <f t="shared" si="0"/>
        <v>0</v>
      </c>
      <c r="G14" s="369"/>
      <c r="H14" s="368">
        <f t="shared" si="1"/>
        <v>0</v>
      </c>
      <c r="I14" s="284"/>
      <c r="J14" s="368">
        <f t="shared" si="2"/>
        <v>0</v>
      </c>
      <c r="K14" s="262">
        <v>1</v>
      </c>
      <c r="L14" s="368">
        <f t="shared" si="3"/>
        <v>138.17627039079917</v>
      </c>
      <c r="M14" s="262">
        <v>3</v>
      </c>
      <c r="N14" s="368">
        <f t="shared" si="4"/>
        <v>414.52881117239758</v>
      </c>
      <c r="O14" s="369"/>
      <c r="P14" s="368">
        <f t="shared" si="5"/>
        <v>0</v>
      </c>
      <c r="Q14" s="262">
        <v>1</v>
      </c>
      <c r="R14" s="368">
        <f t="shared" si="6"/>
        <v>138.17627039079917</v>
      </c>
      <c r="S14" s="262"/>
      <c r="T14" s="368">
        <f t="shared" si="7"/>
        <v>0</v>
      </c>
      <c r="U14" s="259">
        <f t="shared" si="8"/>
        <v>1</v>
      </c>
      <c r="V14" s="368">
        <f t="shared" si="9"/>
        <v>138.17627039079917</v>
      </c>
    </row>
    <row r="15" spans="1:22" ht="15">
      <c r="A15" s="258" t="s">
        <v>156</v>
      </c>
      <c r="B15" s="306">
        <v>5239</v>
      </c>
      <c r="C15" s="262"/>
      <c r="D15" s="368">
        <f t="shared" si="0"/>
        <v>0</v>
      </c>
      <c r="E15" s="262"/>
      <c r="F15" s="368">
        <f t="shared" si="0"/>
        <v>0</v>
      </c>
      <c r="G15" s="369"/>
      <c r="H15" s="368">
        <f t="shared" si="1"/>
        <v>0</v>
      </c>
      <c r="I15" s="284"/>
      <c r="J15" s="368">
        <f t="shared" si="2"/>
        <v>0</v>
      </c>
      <c r="K15" s="262"/>
      <c r="L15" s="368">
        <f t="shared" si="3"/>
        <v>0</v>
      </c>
      <c r="M15" s="262"/>
      <c r="N15" s="368">
        <f t="shared" si="4"/>
        <v>0</v>
      </c>
      <c r="O15" s="374"/>
      <c r="P15" s="368">
        <f t="shared" si="5"/>
        <v>0</v>
      </c>
      <c r="Q15" s="262"/>
      <c r="R15" s="368">
        <f t="shared" si="6"/>
        <v>0</v>
      </c>
      <c r="S15" s="262"/>
      <c r="T15" s="368">
        <f t="shared" si="7"/>
        <v>0</v>
      </c>
      <c r="U15" s="259">
        <f t="shared" si="8"/>
        <v>0</v>
      </c>
      <c r="V15" s="368">
        <f t="shared" si="9"/>
        <v>0</v>
      </c>
    </row>
    <row r="16" spans="1:22" ht="24" customHeight="1">
      <c r="A16" s="265" t="s">
        <v>157</v>
      </c>
      <c r="B16" s="307">
        <v>79887</v>
      </c>
      <c r="C16" s="266">
        <f>SUM(C6:C15)</f>
        <v>16</v>
      </c>
      <c r="D16" s="260">
        <f t="shared" si="0"/>
        <v>235.81308598395231</v>
      </c>
      <c r="E16" s="266">
        <f>SUM(E6:E15)</f>
        <v>3</v>
      </c>
      <c r="F16" s="260">
        <f t="shared" si="0"/>
        <v>44.214953621991057</v>
      </c>
      <c r="G16" s="266">
        <f>SUM(G6:G15)</f>
        <v>2</v>
      </c>
      <c r="H16" s="260">
        <f t="shared" si="1"/>
        <v>29.476635747994038</v>
      </c>
      <c r="I16" s="266">
        <f>SUM(I6:I15)</f>
        <v>0</v>
      </c>
      <c r="J16" s="260">
        <f t="shared" si="2"/>
        <v>0</v>
      </c>
      <c r="K16" s="266">
        <f>SUM(K6:K15)</f>
        <v>3</v>
      </c>
      <c r="L16" s="260">
        <f t="shared" si="3"/>
        <v>44.214953621991057</v>
      </c>
      <c r="M16" s="268">
        <f>SUM(M6:M15)</f>
        <v>5</v>
      </c>
      <c r="N16" s="260">
        <f t="shared" si="4"/>
        <v>73.691589369985095</v>
      </c>
      <c r="O16" s="308">
        <f>SUM(O6:O15)</f>
        <v>1</v>
      </c>
      <c r="P16" s="260">
        <f t="shared" si="5"/>
        <v>14.738317873997019</v>
      </c>
      <c r="Q16" s="269">
        <f>SUM(Q6:Q15)</f>
        <v>1</v>
      </c>
      <c r="R16" s="260">
        <f t="shared" si="6"/>
        <v>14.738317873997019</v>
      </c>
      <c r="S16" s="266">
        <f>SUM(S6:S15)</f>
        <v>0</v>
      </c>
      <c r="T16" s="260">
        <f t="shared" si="7"/>
        <v>0</v>
      </c>
      <c r="U16" s="266">
        <f>SUM(U6:U15)</f>
        <v>3</v>
      </c>
      <c r="V16" s="260">
        <f t="shared" si="9"/>
        <v>44.214953621991057</v>
      </c>
    </row>
    <row r="17" spans="1:22" ht="24" customHeight="1">
      <c r="A17" s="270" t="s">
        <v>158</v>
      </c>
      <c r="B17" s="309">
        <v>36996</v>
      </c>
      <c r="C17" s="370">
        <v>6</v>
      </c>
      <c r="D17" s="368">
        <f t="shared" si="0"/>
        <v>190.9503730132987</v>
      </c>
      <c r="E17" s="370">
        <v>1</v>
      </c>
      <c r="F17" s="368">
        <f t="shared" si="0"/>
        <v>31.825062168883122</v>
      </c>
      <c r="G17" s="370">
        <v>1</v>
      </c>
      <c r="H17" s="368">
        <f t="shared" si="1"/>
        <v>31.825062168883122</v>
      </c>
      <c r="I17" s="370"/>
      <c r="J17" s="368">
        <f t="shared" si="2"/>
        <v>0</v>
      </c>
      <c r="K17" s="370"/>
      <c r="L17" s="368">
        <f t="shared" si="3"/>
        <v>0</v>
      </c>
      <c r="M17" s="372">
        <v>3</v>
      </c>
      <c r="N17" s="368">
        <f t="shared" si="4"/>
        <v>95.475186506649351</v>
      </c>
      <c r="O17" s="371"/>
      <c r="P17" s="368">
        <f t="shared" si="5"/>
        <v>0</v>
      </c>
      <c r="Q17" s="373">
        <v>1</v>
      </c>
      <c r="R17" s="368">
        <f t="shared" si="6"/>
        <v>31.825062168883122</v>
      </c>
      <c r="S17" s="370">
        <v>1</v>
      </c>
      <c r="T17" s="368">
        <f t="shared" si="7"/>
        <v>31.825062168883122</v>
      </c>
      <c r="U17" s="259">
        <v>1</v>
      </c>
      <c r="V17" s="368">
        <f t="shared" si="9"/>
        <v>31.825062168883122</v>
      </c>
    </row>
    <row r="18" spans="1:22" ht="51" customHeight="1">
      <c r="A18" s="310" t="s">
        <v>174</v>
      </c>
      <c r="B18" s="311">
        <v>116883</v>
      </c>
      <c r="C18" s="312">
        <f>SUM(C16:C17)</f>
        <v>22</v>
      </c>
      <c r="D18" s="260">
        <f t="shared" si="0"/>
        <v>221.61306605751048</v>
      </c>
      <c r="E18" s="312">
        <f>SUM(E16:E17)</f>
        <v>4</v>
      </c>
      <c r="F18" s="260">
        <f t="shared" si="0"/>
        <v>40.293284737729181</v>
      </c>
      <c r="G18" s="312">
        <f>SUM(G16:G17)</f>
        <v>3</v>
      </c>
      <c r="H18" s="260">
        <f t="shared" si="1"/>
        <v>30.219963553296886</v>
      </c>
      <c r="I18" s="312">
        <f>SUM(I16:I17)</f>
        <v>0</v>
      </c>
      <c r="J18" s="260">
        <f t="shared" si="2"/>
        <v>0</v>
      </c>
      <c r="K18" s="312">
        <f>SUM(K16:K17)</f>
        <v>3</v>
      </c>
      <c r="L18" s="260">
        <f t="shared" si="3"/>
        <v>30.219963553296886</v>
      </c>
      <c r="M18" s="312">
        <f>SUM(M16:M17)</f>
        <v>8</v>
      </c>
      <c r="N18" s="260">
        <f t="shared" si="4"/>
        <v>80.586569475458361</v>
      </c>
      <c r="O18" s="313">
        <f>SUM(O16:O17)</f>
        <v>1</v>
      </c>
      <c r="P18" s="260">
        <f t="shared" si="5"/>
        <v>10.073321184432295</v>
      </c>
      <c r="Q18" s="312">
        <f>SUM(Q16:Q17)</f>
        <v>2</v>
      </c>
      <c r="R18" s="260">
        <f t="shared" si="6"/>
        <v>20.14664236886459</v>
      </c>
      <c r="S18" s="312">
        <f>SUM(S16:S17)</f>
        <v>1</v>
      </c>
      <c r="T18" s="260">
        <f t="shared" si="7"/>
        <v>10.073321184432295</v>
      </c>
      <c r="U18" s="312">
        <f>SUM(U16:U17)</f>
        <v>4</v>
      </c>
      <c r="V18" s="260">
        <f t="shared" si="9"/>
        <v>40.293284737729181</v>
      </c>
    </row>
    <row r="19" spans="1:22" ht="32.25" customHeight="1">
      <c r="A19" s="314" t="s">
        <v>160</v>
      </c>
      <c r="B19" s="314"/>
      <c r="C19" s="274">
        <v>1</v>
      </c>
      <c r="D19" s="275"/>
      <c r="E19" s="276">
        <f>E18/$C18</f>
        <v>0.18181818181818182</v>
      </c>
      <c r="F19" s="275"/>
      <c r="G19" s="276">
        <f>G18/E18</f>
        <v>0.75</v>
      </c>
      <c r="H19" s="277" t="s">
        <v>161</v>
      </c>
      <c r="I19" s="276">
        <f>I18/$C18</f>
        <v>0</v>
      </c>
      <c r="J19" s="278"/>
      <c r="K19" s="276">
        <f>K18/$C18</f>
        <v>0.13636363636363635</v>
      </c>
      <c r="L19" s="278"/>
      <c r="M19" s="276">
        <f>M18/$C18</f>
        <v>0.36363636363636365</v>
      </c>
      <c r="N19" s="278"/>
      <c r="O19" s="315">
        <f>O18/$C18</f>
        <v>4.5454545454545456E-2</v>
      </c>
      <c r="P19" s="316"/>
      <c r="Q19" s="317">
        <f>Q18/$C18</f>
        <v>9.0909090909090912E-2</v>
      </c>
      <c r="R19" s="280"/>
      <c r="S19" s="276">
        <f>S18/Q18</f>
        <v>0.5</v>
      </c>
      <c r="T19" s="277" t="s">
        <v>162</v>
      </c>
      <c r="U19" s="276">
        <f>U18/$C18</f>
        <v>0.18181818181818182</v>
      </c>
      <c r="V19" s="278"/>
    </row>
    <row r="20" spans="1:22" ht="24" customHeight="1">
      <c r="A20" s="318" t="s">
        <v>175</v>
      </c>
      <c r="B20" s="319">
        <v>117482</v>
      </c>
      <c r="C20" s="320">
        <v>16</v>
      </c>
      <c r="D20" s="321">
        <v>160.35137297628572</v>
      </c>
      <c r="E20" s="320">
        <v>0</v>
      </c>
      <c r="F20" s="321">
        <v>0</v>
      </c>
      <c r="G20" s="320">
        <v>2</v>
      </c>
      <c r="H20" s="321">
        <v>20.043921622035715</v>
      </c>
      <c r="I20" s="320">
        <v>0</v>
      </c>
      <c r="J20" s="321">
        <v>0</v>
      </c>
      <c r="K20" s="320">
        <v>2</v>
      </c>
      <c r="L20" s="321">
        <v>20.043921622035715</v>
      </c>
      <c r="M20" s="320">
        <v>7</v>
      </c>
      <c r="N20" s="321">
        <v>70.153725677124996</v>
      </c>
      <c r="O20" s="320">
        <v>0</v>
      </c>
      <c r="P20" s="321">
        <v>0</v>
      </c>
      <c r="Q20" s="320">
        <v>3</v>
      </c>
      <c r="R20" s="321">
        <v>30.06588243305357</v>
      </c>
      <c r="S20" s="320">
        <v>1</v>
      </c>
      <c r="T20" s="321">
        <v>10.021960811017857</v>
      </c>
      <c r="U20" s="320">
        <v>4</v>
      </c>
      <c r="V20" s="321">
        <v>40.087843244071429</v>
      </c>
    </row>
    <row r="21" spans="1:22" ht="28.5" customHeight="1">
      <c r="A21" s="322" t="s">
        <v>164</v>
      </c>
      <c r="B21" s="322"/>
      <c r="C21" s="323">
        <f>C18-C20</f>
        <v>6</v>
      </c>
      <c r="D21" s="324">
        <f>D18/D20-100%</f>
        <v>0.38204657649102081</v>
      </c>
      <c r="E21" s="323">
        <f>E18-E20</f>
        <v>4</v>
      </c>
      <c r="F21" s="324"/>
      <c r="G21" s="323">
        <f>G18-G20</f>
        <v>1</v>
      </c>
      <c r="H21" s="324">
        <f>H18/H20-100%</f>
        <v>0.50768717435384114</v>
      </c>
      <c r="I21" s="323">
        <f>I18-I20</f>
        <v>0</v>
      </c>
      <c r="J21" s="324"/>
      <c r="K21" s="323">
        <f>K18-K20</f>
        <v>1</v>
      </c>
      <c r="L21" s="324">
        <f>L18/L20-100%</f>
        <v>0.50768717435384114</v>
      </c>
      <c r="M21" s="323">
        <f>M18-M20</f>
        <v>1</v>
      </c>
      <c r="N21" s="324">
        <f>N18/N20-100%</f>
        <v>0.14871403760292656</v>
      </c>
      <c r="O21" s="323">
        <f>O18-O20</f>
        <v>1</v>
      </c>
      <c r="P21" s="324"/>
      <c r="Q21" s="323">
        <f>Q18-Q20</f>
        <v>-1</v>
      </c>
      <c r="R21" s="324">
        <f>R18/R20-100%</f>
        <v>-0.32991681139829276</v>
      </c>
      <c r="S21" s="323">
        <f>S18-S20</f>
        <v>0</v>
      </c>
      <c r="T21" s="324">
        <f>T18/T20-100%</f>
        <v>5.1247829025606872E-3</v>
      </c>
      <c r="U21" s="323">
        <f>U18-U20</f>
        <v>0</v>
      </c>
      <c r="V21" s="324">
        <f>V18/V20-100%</f>
        <v>5.1247829025606872E-3</v>
      </c>
    </row>
    <row r="22" spans="1:22" ht="21.75" customHeight="1">
      <c r="A22" s="325" t="s">
        <v>176</v>
      </c>
      <c r="B22" s="348">
        <v>118748</v>
      </c>
      <c r="C22" s="320">
        <v>27</v>
      </c>
      <c r="D22" s="321">
        <v>268.43567891669755</v>
      </c>
      <c r="E22" s="320">
        <v>5</v>
      </c>
      <c r="F22" s="321">
        <v>49.710310910499544</v>
      </c>
      <c r="G22" s="320">
        <v>5</v>
      </c>
      <c r="H22" s="321">
        <v>49.710310910499544</v>
      </c>
      <c r="I22" s="320">
        <v>0</v>
      </c>
      <c r="J22" s="321">
        <v>0</v>
      </c>
      <c r="K22" s="320">
        <v>5</v>
      </c>
      <c r="L22" s="321">
        <v>49.710310910499544</v>
      </c>
      <c r="M22" s="320">
        <v>8</v>
      </c>
      <c r="N22" s="321">
        <v>79.536497456799268</v>
      </c>
      <c r="O22" s="320">
        <v>1</v>
      </c>
      <c r="P22" s="321">
        <v>9.9420621820999084</v>
      </c>
      <c r="Q22" s="320">
        <v>5</v>
      </c>
      <c r="R22" s="321">
        <v>49.710310910499544</v>
      </c>
      <c r="S22" s="320">
        <v>3</v>
      </c>
      <c r="T22" s="321">
        <v>29.826186546299727</v>
      </c>
      <c r="U22" s="320">
        <v>4</v>
      </c>
      <c r="V22" s="321">
        <v>39.768248728399634</v>
      </c>
    </row>
    <row r="23" spans="1:22" ht="21" customHeight="1">
      <c r="A23" s="349" t="s">
        <v>179</v>
      </c>
      <c r="B23" s="350">
        <v>119655</v>
      </c>
      <c r="C23" s="350">
        <v>27</v>
      </c>
      <c r="D23" s="351">
        <v>265.67882662655131</v>
      </c>
      <c r="E23" s="350">
        <v>1</v>
      </c>
      <c r="F23" s="351">
        <v>9.8399565417241224</v>
      </c>
      <c r="G23" s="350">
        <v>0</v>
      </c>
      <c r="H23" s="351">
        <v>0</v>
      </c>
      <c r="I23" s="350">
        <v>0</v>
      </c>
      <c r="J23" s="351">
        <v>0</v>
      </c>
      <c r="K23" s="350">
        <v>4</v>
      </c>
      <c r="L23" s="351">
        <v>39.359826166896489</v>
      </c>
      <c r="M23" s="352">
        <v>8</v>
      </c>
      <c r="N23" s="353">
        <v>78.719652333792979</v>
      </c>
      <c r="O23" s="354"/>
      <c r="P23" s="354"/>
      <c r="Q23" s="355">
        <v>7</v>
      </c>
      <c r="R23" s="351">
        <v>68.879695792068858</v>
      </c>
      <c r="S23" s="350">
        <v>6</v>
      </c>
      <c r="T23" s="351">
        <v>59.039739250344731</v>
      </c>
      <c r="U23" s="350">
        <v>7</v>
      </c>
      <c r="V23" s="351">
        <v>68.879695792068858</v>
      </c>
    </row>
    <row r="24" spans="1:22" ht="24" customHeight="1">
      <c r="A24" s="356" t="s">
        <v>180</v>
      </c>
      <c r="B24" s="357">
        <v>121289</v>
      </c>
      <c r="C24" s="299">
        <v>44</v>
      </c>
      <c r="D24" s="300">
        <v>427.12529578115073</v>
      </c>
      <c r="E24" s="299">
        <v>2</v>
      </c>
      <c r="F24" s="300">
        <v>19.414786171870489</v>
      </c>
      <c r="G24" s="299">
        <v>2</v>
      </c>
      <c r="H24" s="300">
        <v>19.414786171870489</v>
      </c>
      <c r="I24" s="299">
        <v>1</v>
      </c>
      <c r="J24" s="300">
        <v>9.7073930859352444</v>
      </c>
      <c r="K24" s="299">
        <v>7</v>
      </c>
      <c r="L24" s="300">
        <v>67.951751601546718</v>
      </c>
      <c r="M24" s="299">
        <v>11</v>
      </c>
      <c r="N24" s="300">
        <v>106.78132394528768</v>
      </c>
      <c r="O24" s="300"/>
      <c r="P24" s="300"/>
      <c r="Q24" s="299">
        <v>11</v>
      </c>
      <c r="R24" s="300">
        <v>106.78132394528768</v>
      </c>
      <c r="S24" s="299">
        <v>8</v>
      </c>
      <c r="T24" s="300">
        <v>77.659144687481955</v>
      </c>
      <c r="U24" s="299">
        <v>12</v>
      </c>
      <c r="V24" s="300">
        <v>116.48871703122293</v>
      </c>
    </row>
    <row r="25" spans="1:22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</row>
    <row r="26" spans="1:22">
      <c r="A26" s="301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</row>
  </sheetData>
  <mergeCells count="34">
    <mergeCell ref="A19:B19"/>
    <mergeCell ref="A21:B21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allowBlank="1" showErrorMessage="1" sqref="B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янв-18 Демография</vt:lpstr>
      <vt:lpstr>по класс бол</vt:lpstr>
      <vt:lpstr>класс бол-1</vt:lpstr>
      <vt:lpstr>по класс бол-трудосп нас-я</vt:lpstr>
      <vt:lpstr>по класс бол -трудосп нас-1</vt:lpstr>
      <vt:lpstr>травмы</vt:lpstr>
      <vt:lpstr>травмы-трудосп нас-я</vt:lpstr>
      <vt:lpstr>'янв-18 Демография'!Excel_BuiltIn_Print_Area</vt:lpstr>
      <vt:lpstr>'янв-18 Демография'!Область_печати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2018-03-01T05:07:58Z</cp:lastPrinted>
  <dcterms:created xsi:type="dcterms:W3CDTF">2018-03-01T04:46:09Z</dcterms:created>
  <dcterms:modified xsi:type="dcterms:W3CDTF">2018-03-01T05:40:40Z</dcterms:modified>
</cp:coreProperties>
</file>