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9605" windowHeight="7425" firstSheet="3" activeTab="6"/>
  </bookViews>
  <sheets>
    <sheet name="Демография-за 2мес " sheetId="1" r:id="rId1"/>
    <sheet name="по класс бол" sheetId="2" r:id="rId2"/>
    <sheet name="показ, - по класс бол" sheetId="3" r:id="rId3"/>
    <sheet name="по класс бол трудосп воз-а" sheetId="4" r:id="rId4"/>
    <sheet name="по класс бол. трудосп-2" sheetId="5" r:id="rId5"/>
    <sheet name="от внешн причин" sheetId="7" r:id="rId6"/>
    <sheet name="от внешн причин- в трудосп возр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Excel_BuiltIn_Print_Area" localSheetId="0">'Демография-за 2мес '!$A$1:$Y$27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'Демография-за 2мес '!$A$1:$AC$29</definedName>
  </definedNames>
  <calcPr calcId="145621"/>
</workbook>
</file>

<file path=xl/calcChain.xml><?xml version="1.0" encoding="utf-8"?>
<calcChain xmlns="http://schemas.openxmlformats.org/spreadsheetml/2006/main">
  <c r="T17" i="7" l="1"/>
  <c r="S17" i="7"/>
  <c r="Q17" i="7"/>
  <c r="R17" i="7" s="1"/>
  <c r="O17" i="7"/>
  <c r="P17" i="7" s="1"/>
  <c r="M17" i="7"/>
  <c r="N17" i="7" s="1"/>
  <c r="K17" i="7"/>
  <c r="L17" i="7" s="1"/>
  <c r="I17" i="7"/>
  <c r="J17" i="7" s="1"/>
  <c r="G17" i="7"/>
  <c r="H17" i="7" s="1"/>
  <c r="E17" i="7"/>
  <c r="F17" i="7" s="1"/>
  <c r="D17" i="7"/>
  <c r="C17" i="7"/>
  <c r="S15" i="7"/>
  <c r="T15" i="7" s="1"/>
  <c r="Q15" i="7"/>
  <c r="R15" i="7" s="1"/>
  <c r="O15" i="7"/>
  <c r="P15" i="7" s="1"/>
  <c r="M15" i="7"/>
  <c r="N15" i="7" s="1"/>
  <c r="L15" i="7"/>
  <c r="K15" i="7"/>
  <c r="I15" i="7"/>
  <c r="J15" i="7" s="1"/>
  <c r="G15" i="7"/>
  <c r="H15" i="7" s="1"/>
  <c r="E15" i="7"/>
  <c r="F15" i="7" s="1"/>
  <c r="C15" i="7"/>
  <c r="U15" i="7" s="1"/>
  <c r="V15" i="7" s="1"/>
  <c r="S14" i="7"/>
  <c r="T14" i="7" s="1"/>
  <c r="Q14" i="7"/>
  <c r="R14" i="7" s="1"/>
  <c r="P14" i="7"/>
  <c r="O14" i="7"/>
  <c r="M14" i="7"/>
  <c r="N14" i="7" s="1"/>
  <c r="K14" i="7"/>
  <c r="L14" i="7" s="1"/>
  <c r="I14" i="7"/>
  <c r="J14" i="7" s="1"/>
  <c r="G14" i="7"/>
  <c r="H14" i="7" s="1"/>
  <c r="E14" i="7"/>
  <c r="F14" i="7" s="1"/>
  <c r="C14" i="7"/>
  <c r="D14" i="7" s="1"/>
  <c r="T13" i="7"/>
  <c r="S13" i="7"/>
  <c r="Q13" i="7"/>
  <c r="R13" i="7" s="1"/>
  <c r="O13" i="7"/>
  <c r="P13" i="7" s="1"/>
  <c r="M13" i="7"/>
  <c r="N13" i="7" s="1"/>
  <c r="K13" i="7"/>
  <c r="L13" i="7" s="1"/>
  <c r="I13" i="7"/>
  <c r="J13" i="7" s="1"/>
  <c r="G13" i="7"/>
  <c r="H13" i="7" s="1"/>
  <c r="E13" i="7"/>
  <c r="F13" i="7" s="1"/>
  <c r="D13" i="7"/>
  <c r="C13" i="7"/>
  <c r="S12" i="7"/>
  <c r="T12" i="7" s="1"/>
  <c r="Q12" i="7"/>
  <c r="R12" i="7" s="1"/>
  <c r="O12" i="7"/>
  <c r="P12" i="7" s="1"/>
  <c r="M12" i="7"/>
  <c r="N12" i="7" s="1"/>
  <c r="K12" i="7"/>
  <c r="L12" i="7" s="1"/>
  <c r="I12" i="7"/>
  <c r="J12" i="7" s="1"/>
  <c r="H12" i="7"/>
  <c r="G12" i="7"/>
  <c r="E12" i="7"/>
  <c r="F12" i="7" s="1"/>
  <c r="C12" i="7"/>
  <c r="D12" i="7" s="1"/>
  <c r="S11" i="7"/>
  <c r="T11" i="7" s="1"/>
  <c r="Q11" i="7"/>
  <c r="R11" i="7" s="1"/>
  <c r="O11" i="7"/>
  <c r="P11" i="7" s="1"/>
  <c r="M11" i="7"/>
  <c r="N11" i="7" s="1"/>
  <c r="L11" i="7"/>
  <c r="K11" i="7"/>
  <c r="I11" i="7"/>
  <c r="J11" i="7" s="1"/>
  <c r="G11" i="7"/>
  <c r="H11" i="7" s="1"/>
  <c r="E11" i="7"/>
  <c r="F11" i="7" s="1"/>
  <c r="C11" i="7"/>
  <c r="U11" i="7" s="1"/>
  <c r="V11" i="7" s="1"/>
  <c r="S10" i="7"/>
  <c r="T10" i="7" s="1"/>
  <c r="Q10" i="7"/>
  <c r="R10" i="7" s="1"/>
  <c r="P10" i="7"/>
  <c r="O10" i="7"/>
  <c r="M10" i="7"/>
  <c r="N10" i="7" s="1"/>
  <c r="K10" i="7"/>
  <c r="L10" i="7" s="1"/>
  <c r="I10" i="7"/>
  <c r="J10" i="7" s="1"/>
  <c r="G10" i="7"/>
  <c r="H10" i="7" s="1"/>
  <c r="E10" i="7"/>
  <c r="F10" i="7" s="1"/>
  <c r="C10" i="7"/>
  <c r="D10" i="7" s="1"/>
  <c r="T9" i="7"/>
  <c r="S9" i="7"/>
  <c r="Q9" i="7"/>
  <c r="R9" i="7" s="1"/>
  <c r="O9" i="7"/>
  <c r="P9" i="7" s="1"/>
  <c r="M9" i="7"/>
  <c r="N9" i="7" s="1"/>
  <c r="K9" i="7"/>
  <c r="L9" i="7" s="1"/>
  <c r="I9" i="7"/>
  <c r="J9" i="7" s="1"/>
  <c r="G9" i="7"/>
  <c r="H9" i="7" s="1"/>
  <c r="E9" i="7"/>
  <c r="F9" i="7" s="1"/>
  <c r="D9" i="7"/>
  <c r="C9" i="7"/>
  <c r="S8" i="7"/>
  <c r="T8" i="7" s="1"/>
  <c r="Q8" i="7"/>
  <c r="R8" i="7" s="1"/>
  <c r="O8" i="7"/>
  <c r="P8" i="7" s="1"/>
  <c r="M8" i="7"/>
  <c r="N8" i="7" s="1"/>
  <c r="K8" i="7"/>
  <c r="L8" i="7" s="1"/>
  <c r="I8" i="7"/>
  <c r="J8" i="7" s="1"/>
  <c r="H8" i="7"/>
  <c r="G8" i="7"/>
  <c r="E8" i="7"/>
  <c r="F8" i="7" s="1"/>
  <c r="C8" i="7"/>
  <c r="U8" i="7" s="1"/>
  <c r="V8" i="7" s="1"/>
  <c r="S7" i="7"/>
  <c r="T7" i="7" s="1"/>
  <c r="Q7" i="7"/>
  <c r="R7" i="7" s="1"/>
  <c r="O7" i="7"/>
  <c r="P7" i="7" s="1"/>
  <c r="M7" i="7"/>
  <c r="N7" i="7" s="1"/>
  <c r="L7" i="7"/>
  <c r="K7" i="7"/>
  <c r="I7" i="7"/>
  <c r="J7" i="7" s="1"/>
  <c r="G7" i="7"/>
  <c r="H7" i="7" s="1"/>
  <c r="E7" i="7"/>
  <c r="F7" i="7" s="1"/>
  <c r="C7" i="7"/>
  <c r="U7" i="7" s="1"/>
  <c r="V7" i="7" s="1"/>
  <c r="S6" i="7"/>
  <c r="T6" i="7" s="1"/>
  <c r="Q6" i="7"/>
  <c r="P6" i="7"/>
  <c r="O6" i="7"/>
  <c r="O16" i="7" s="1"/>
  <c r="M6" i="7"/>
  <c r="K6" i="7"/>
  <c r="L6" i="7" s="1"/>
  <c r="I6" i="7"/>
  <c r="G6" i="7"/>
  <c r="G16" i="7" s="1"/>
  <c r="E6" i="7"/>
  <c r="F6" i="7" s="1"/>
  <c r="C6" i="7"/>
  <c r="D6" i="7" s="1"/>
  <c r="V17" i="6"/>
  <c r="U17" i="6"/>
  <c r="S17" i="6"/>
  <c r="T17" i="6" s="1"/>
  <c r="R17" i="6"/>
  <c r="Q17" i="6"/>
  <c r="O17" i="6"/>
  <c r="P17" i="6" s="1"/>
  <c r="N17" i="6"/>
  <c r="M17" i="6"/>
  <c r="K17" i="6"/>
  <c r="L17" i="6" s="1"/>
  <c r="J17" i="6"/>
  <c r="I17" i="6"/>
  <c r="G17" i="6"/>
  <c r="H17" i="6" s="1"/>
  <c r="F17" i="6"/>
  <c r="E17" i="6"/>
  <c r="C17" i="6"/>
  <c r="D17" i="6" s="1"/>
  <c r="B16" i="6"/>
  <c r="B18" i="6" s="1"/>
  <c r="U15" i="6"/>
  <c r="V15" i="6" s="1"/>
  <c r="S15" i="6"/>
  <c r="T15" i="6" s="1"/>
  <c r="Q15" i="6"/>
  <c r="R15" i="6" s="1"/>
  <c r="P15" i="6"/>
  <c r="O15" i="6"/>
  <c r="M15" i="6"/>
  <c r="N15" i="6" s="1"/>
  <c r="K15" i="6"/>
  <c r="L15" i="6" s="1"/>
  <c r="I15" i="6"/>
  <c r="J15" i="6" s="1"/>
  <c r="G15" i="6"/>
  <c r="H15" i="6" s="1"/>
  <c r="E15" i="6"/>
  <c r="F15" i="6" s="1"/>
  <c r="C15" i="6"/>
  <c r="D15" i="6" s="1"/>
  <c r="U14" i="6"/>
  <c r="V14" i="6" s="1"/>
  <c r="T14" i="6"/>
  <c r="S14" i="6"/>
  <c r="Q14" i="6"/>
  <c r="R14" i="6" s="1"/>
  <c r="O14" i="6"/>
  <c r="P14" i="6" s="1"/>
  <c r="M14" i="6"/>
  <c r="N14" i="6" s="1"/>
  <c r="K14" i="6"/>
  <c r="L14" i="6" s="1"/>
  <c r="I14" i="6"/>
  <c r="J14" i="6" s="1"/>
  <c r="G14" i="6"/>
  <c r="H14" i="6" s="1"/>
  <c r="E14" i="6"/>
  <c r="F14" i="6" s="1"/>
  <c r="D14" i="6"/>
  <c r="C14" i="6"/>
  <c r="U13" i="6"/>
  <c r="V13" i="6" s="1"/>
  <c r="S13" i="6"/>
  <c r="T13" i="6" s="1"/>
  <c r="Q13" i="6"/>
  <c r="R13" i="6" s="1"/>
  <c r="O13" i="6"/>
  <c r="P13" i="6" s="1"/>
  <c r="M13" i="6"/>
  <c r="N13" i="6" s="1"/>
  <c r="K13" i="6"/>
  <c r="L13" i="6" s="1"/>
  <c r="I13" i="6"/>
  <c r="J13" i="6" s="1"/>
  <c r="H13" i="6"/>
  <c r="G13" i="6"/>
  <c r="E13" i="6"/>
  <c r="F13" i="6" s="1"/>
  <c r="C13" i="6"/>
  <c r="D13" i="6" s="1"/>
  <c r="U12" i="6"/>
  <c r="V12" i="6" s="1"/>
  <c r="S12" i="6"/>
  <c r="T12" i="6" s="1"/>
  <c r="Q12" i="6"/>
  <c r="R12" i="6" s="1"/>
  <c r="O12" i="6"/>
  <c r="P12" i="6" s="1"/>
  <c r="M12" i="6"/>
  <c r="N12" i="6" s="1"/>
  <c r="L12" i="6"/>
  <c r="K12" i="6"/>
  <c r="I12" i="6"/>
  <c r="J12" i="6" s="1"/>
  <c r="G12" i="6"/>
  <c r="H12" i="6" s="1"/>
  <c r="E12" i="6"/>
  <c r="F12" i="6" s="1"/>
  <c r="C12" i="6"/>
  <c r="D12" i="6" s="1"/>
  <c r="U11" i="6"/>
  <c r="V11" i="6" s="1"/>
  <c r="S11" i="6"/>
  <c r="T11" i="6" s="1"/>
  <c r="Q11" i="6"/>
  <c r="R11" i="6" s="1"/>
  <c r="P11" i="6"/>
  <c r="O11" i="6"/>
  <c r="M11" i="6"/>
  <c r="N11" i="6" s="1"/>
  <c r="K11" i="6"/>
  <c r="L11" i="6" s="1"/>
  <c r="I11" i="6"/>
  <c r="J11" i="6" s="1"/>
  <c r="G11" i="6"/>
  <c r="H11" i="6" s="1"/>
  <c r="E11" i="6"/>
  <c r="F11" i="6" s="1"/>
  <c r="C11" i="6"/>
  <c r="D11" i="6" s="1"/>
  <c r="U10" i="6"/>
  <c r="V10" i="6" s="1"/>
  <c r="T10" i="6"/>
  <c r="S10" i="6"/>
  <c r="Q10" i="6"/>
  <c r="R10" i="6" s="1"/>
  <c r="O10" i="6"/>
  <c r="P10" i="6" s="1"/>
  <c r="M10" i="6"/>
  <c r="N10" i="6" s="1"/>
  <c r="K10" i="6"/>
  <c r="L10" i="6" s="1"/>
  <c r="I10" i="6"/>
  <c r="J10" i="6" s="1"/>
  <c r="G10" i="6"/>
  <c r="H10" i="6" s="1"/>
  <c r="E10" i="6"/>
  <c r="F10" i="6" s="1"/>
  <c r="D10" i="6"/>
  <c r="C10" i="6"/>
  <c r="U9" i="6"/>
  <c r="V9" i="6" s="1"/>
  <c r="S9" i="6"/>
  <c r="T9" i="6" s="1"/>
  <c r="Q9" i="6"/>
  <c r="R9" i="6" s="1"/>
  <c r="O9" i="6"/>
  <c r="P9" i="6" s="1"/>
  <c r="M9" i="6"/>
  <c r="N9" i="6" s="1"/>
  <c r="K9" i="6"/>
  <c r="L9" i="6" s="1"/>
  <c r="I9" i="6"/>
  <c r="J9" i="6" s="1"/>
  <c r="H9" i="6"/>
  <c r="G9" i="6"/>
  <c r="E9" i="6"/>
  <c r="F9" i="6" s="1"/>
  <c r="C9" i="6"/>
  <c r="D9" i="6" s="1"/>
  <c r="U8" i="6"/>
  <c r="V8" i="6" s="1"/>
  <c r="S8" i="6"/>
  <c r="T8" i="6" s="1"/>
  <c r="Q8" i="6"/>
  <c r="R8" i="6" s="1"/>
  <c r="O8" i="6"/>
  <c r="P8" i="6" s="1"/>
  <c r="M8" i="6"/>
  <c r="N8" i="6" s="1"/>
  <c r="L8" i="6"/>
  <c r="K8" i="6"/>
  <c r="I8" i="6"/>
  <c r="J8" i="6" s="1"/>
  <c r="G8" i="6"/>
  <c r="H8" i="6" s="1"/>
  <c r="E8" i="6"/>
  <c r="F8" i="6" s="1"/>
  <c r="C8" i="6"/>
  <c r="D8" i="6" s="1"/>
  <c r="U7" i="6"/>
  <c r="V7" i="6" s="1"/>
  <c r="S7" i="6"/>
  <c r="T7" i="6" s="1"/>
  <c r="Q7" i="6"/>
  <c r="R7" i="6" s="1"/>
  <c r="P7" i="6"/>
  <c r="O7" i="6"/>
  <c r="M7" i="6"/>
  <c r="N7" i="6" s="1"/>
  <c r="K7" i="6"/>
  <c r="L7" i="6" s="1"/>
  <c r="I7" i="6"/>
  <c r="J7" i="6" s="1"/>
  <c r="G7" i="6"/>
  <c r="H7" i="6" s="1"/>
  <c r="E7" i="6"/>
  <c r="F7" i="6" s="1"/>
  <c r="C7" i="6"/>
  <c r="D7" i="6" s="1"/>
  <c r="U6" i="6"/>
  <c r="T6" i="6"/>
  <c r="S6" i="6"/>
  <c r="Q6" i="6"/>
  <c r="O6" i="6"/>
  <c r="P6" i="6" s="1"/>
  <c r="M6" i="6"/>
  <c r="K6" i="6"/>
  <c r="L6" i="6" s="1"/>
  <c r="I6" i="6"/>
  <c r="G6" i="6"/>
  <c r="G16" i="6" s="1"/>
  <c r="E6" i="6"/>
  <c r="D6" i="6"/>
  <c r="C6" i="6"/>
  <c r="G18" i="7" l="1"/>
  <c r="H16" i="7"/>
  <c r="P16" i="7"/>
  <c r="O18" i="7"/>
  <c r="R6" i="7"/>
  <c r="Q16" i="7"/>
  <c r="U9" i="7"/>
  <c r="V9" i="7" s="1"/>
  <c r="U13" i="7"/>
  <c r="V13" i="7" s="1"/>
  <c r="K16" i="7"/>
  <c r="S16" i="7"/>
  <c r="H6" i="7"/>
  <c r="D7" i="7"/>
  <c r="D11" i="7"/>
  <c r="U12" i="7"/>
  <c r="V12" i="7" s="1"/>
  <c r="D15" i="7"/>
  <c r="J6" i="7"/>
  <c r="I16" i="7"/>
  <c r="U17" i="7"/>
  <c r="V17" i="7" s="1"/>
  <c r="U6" i="7"/>
  <c r="U10" i="7"/>
  <c r="V10" i="7" s="1"/>
  <c r="U14" i="7"/>
  <c r="V14" i="7" s="1"/>
  <c r="C16" i="7"/>
  <c r="D8" i="7"/>
  <c r="N6" i="7"/>
  <c r="M16" i="7"/>
  <c r="E16" i="7"/>
  <c r="G18" i="6"/>
  <c r="H16" i="6"/>
  <c r="K16" i="6"/>
  <c r="E16" i="6"/>
  <c r="F6" i="6"/>
  <c r="U16" i="6"/>
  <c r="V6" i="6"/>
  <c r="Q16" i="6"/>
  <c r="R6" i="6"/>
  <c r="C16" i="6"/>
  <c r="S16" i="6"/>
  <c r="H6" i="6"/>
  <c r="M16" i="6"/>
  <c r="N6" i="6"/>
  <c r="O16" i="6"/>
  <c r="I16" i="6"/>
  <c r="J6" i="6"/>
  <c r="F16" i="7" l="1"/>
  <c r="E18" i="7"/>
  <c r="D16" i="7"/>
  <c r="C18" i="7"/>
  <c r="T16" i="7"/>
  <c r="S18" i="7"/>
  <c r="R16" i="7"/>
  <c r="Q18" i="7"/>
  <c r="N16" i="7"/>
  <c r="M18" i="7"/>
  <c r="J16" i="7"/>
  <c r="I18" i="7"/>
  <c r="L16" i="7"/>
  <c r="K18" i="7"/>
  <c r="G21" i="7"/>
  <c r="H18" i="7"/>
  <c r="O21" i="7"/>
  <c r="O19" i="7"/>
  <c r="P18" i="7"/>
  <c r="V6" i="7"/>
  <c r="U16" i="7"/>
  <c r="C18" i="6"/>
  <c r="D16" i="6"/>
  <c r="V16" i="6"/>
  <c r="U18" i="6"/>
  <c r="N16" i="6"/>
  <c r="M18" i="6"/>
  <c r="H18" i="6"/>
  <c r="G21" i="6"/>
  <c r="J16" i="6"/>
  <c r="I18" i="6"/>
  <c r="R16" i="6"/>
  <c r="Q18" i="6"/>
  <c r="E18" i="6"/>
  <c r="F16" i="6"/>
  <c r="O18" i="6"/>
  <c r="P16" i="6"/>
  <c r="S18" i="6"/>
  <c r="T16" i="6"/>
  <c r="K18" i="6"/>
  <c r="L16" i="6"/>
  <c r="K19" i="7" l="1"/>
  <c r="K21" i="7"/>
  <c r="L18" i="7"/>
  <c r="L21" i="7" s="1"/>
  <c r="M21" i="7"/>
  <c r="M19" i="7"/>
  <c r="N18" i="7"/>
  <c r="S21" i="7"/>
  <c r="T18" i="7"/>
  <c r="T21" i="7" s="1"/>
  <c r="F18" i="7"/>
  <c r="F21" i="7" s="1"/>
  <c r="E21" i="7"/>
  <c r="E19" i="7"/>
  <c r="V16" i="7"/>
  <c r="U18" i="7"/>
  <c r="J18" i="7"/>
  <c r="I21" i="7"/>
  <c r="I19" i="7"/>
  <c r="R18" i="7"/>
  <c r="R21" i="7" s="1"/>
  <c r="Q19" i="7"/>
  <c r="Q21" i="7"/>
  <c r="C21" i="7"/>
  <c r="D18" i="7"/>
  <c r="D21" i="7" s="1"/>
  <c r="I19" i="6"/>
  <c r="I21" i="6"/>
  <c r="J18" i="6"/>
  <c r="M21" i="6"/>
  <c r="N18" i="6"/>
  <c r="N21" i="6" s="1"/>
  <c r="M19" i="6"/>
  <c r="T18" i="6"/>
  <c r="T21" i="6" s="1"/>
  <c r="S21" i="6"/>
  <c r="S19" i="6"/>
  <c r="E19" i="6"/>
  <c r="F18" i="6"/>
  <c r="E21" i="6"/>
  <c r="D18" i="6"/>
  <c r="D21" i="6" s="1"/>
  <c r="C21" i="6"/>
  <c r="Q19" i="6"/>
  <c r="Q21" i="6"/>
  <c r="R18" i="6"/>
  <c r="R21" i="6" s="1"/>
  <c r="U21" i="6"/>
  <c r="U19" i="6"/>
  <c r="V18" i="6"/>
  <c r="V21" i="6" s="1"/>
  <c r="L18" i="6"/>
  <c r="L21" i="6" s="1"/>
  <c r="K21" i="6"/>
  <c r="K19" i="6"/>
  <c r="P18" i="6"/>
  <c r="O19" i="6"/>
  <c r="O21" i="6"/>
  <c r="V18" i="7" l="1"/>
  <c r="U19" i="7"/>
  <c r="U21" i="7"/>
  <c r="M20" i="5" l="1"/>
  <c r="K20" i="5"/>
  <c r="E20" i="5"/>
  <c r="T17" i="5"/>
  <c r="T20" i="5" s="1"/>
  <c r="S17" i="5"/>
  <c r="S18" i="5" s="1"/>
  <c r="R17" i="5"/>
  <c r="R18" i="5" s="1"/>
  <c r="Q17" i="5"/>
  <c r="Q18" i="5" s="1"/>
  <c r="P17" i="5"/>
  <c r="P20" i="5" s="1"/>
  <c r="O17" i="5"/>
  <c r="O18" i="5" s="1"/>
  <c r="N17" i="5"/>
  <c r="N18" i="5" s="1"/>
  <c r="M17" i="5"/>
  <c r="M18" i="5" s="1"/>
  <c r="L17" i="5"/>
  <c r="L20" i="5" s="1"/>
  <c r="K17" i="5"/>
  <c r="K18" i="5" s="1"/>
  <c r="J17" i="5"/>
  <c r="J18" i="5" s="1"/>
  <c r="I17" i="5"/>
  <c r="I18" i="5" s="1"/>
  <c r="H17" i="5"/>
  <c r="H20" i="5" s="1"/>
  <c r="G17" i="5"/>
  <c r="G18" i="5" s="1"/>
  <c r="F17" i="5"/>
  <c r="F20" i="5" s="1"/>
  <c r="E17" i="5"/>
  <c r="E18" i="5" s="1"/>
  <c r="D17" i="5"/>
  <c r="D20" i="5" s="1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C17" i="5" s="1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D16" i="4" s="1"/>
  <c r="E16" i="4"/>
  <c r="C15" i="4"/>
  <c r="C17" i="4" s="1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 s="1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D13" i="4" s="1"/>
  <c r="E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 s="1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 s="1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D9" i="4" s="1"/>
  <c r="E9" i="4"/>
  <c r="T8" i="4"/>
  <c r="T15" i="4" s="1"/>
  <c r="T17" i="4" s="1"/>
  <c r="S8" i="4"/>
  <c r="R8" i="4"/>
  <c r="Q8" i="4"/>
  <c r="P8" i="4"/>
  <c r="P15" i="4" s="1"/>
  <c r="P17" i="4" s="1"/>
  <c r="O8" i="4"/>
  <c r="N8" i="4"/>
  <c r="M8" i="4"/>
  <c r="L8" i="4"/>
  <c r="L15" i="4" s="1"/>
  <c r="L17" i="4" s="1"/>
  <c r="K8" i="4"/>
  <c r="J8" i="4"/>
  <c r="I8" i="4"/>
  <c r="H8" i="4"/>
  <c r="H15" i="4" s="1"/>
  <c r="H17" i="4" s="1"/>
  <c r="G8" i="4"/>
  <c r="F8" i="4"/>
  <c r="E8" i="4"/>
  <c r="D8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 s="1"/>
  <c r="T6" i="4"/>
  <c r="S6" i="4"/>
  <c r="R6" i="4"/>
  <c r="Q6" i="4"/>
  <c r="Q15" i="4" s="1"/>
  <c r="Q17" i="4" s="1"/>
  <c r="P6" i="4"/>
  <c r="O6" i="4"/>
  <c r="N6" i="4"/>
  <c r="M6" i="4"/>
  <c r="M15" i="4" s="1"/>
  <c r="M17" i="4" s="1"/>
  <c r="L6" i="4"/>
  <c r="K6" i="4"/>
  <c r="J6" i="4"/>
  <c r="I6" i="4"/>
  <c r="I15" i="4" s="1"/>
  <c r="I17" i="4" s="1"/>
  <c r="H6" i="4"/>
  <c r="G6" i="4"/>
  <c r="F6" i="4"/>
  <c r="E6" i="4"/>
  <c r="D6" i="4" s="1"/>
  <c r="T5" i="4"/>
  <c r="S5" i="4"/>
  <c r="S15" i="4" s="1"/>
  <c r="S17" i="4" s="1"/>
  <c r="R5" i="4"/>
  <c r="R15" i="4" s="1"/>
  <c r="R17" i="4" s="1"/>
  <c r="Q5" i="4"/>
  <c r="P5" i="4"/>
  <c r="O5" i="4"/>
  <c r="O15" i="4" s="1"/>
  <c r="O17" i="4" s="1"/>
  <c r="N5" i="4"/>
  <c r="N15" i="4" s="1"/>
  <c r="N17" i="4" s="1"/>
  <c r="M5" i="4"/>
  <c r="L5" i="4"/>
  <c r="K5" i="4"/>
  <c r="K15" i="4" s="1"/>
  <c r="K17" i="4" s="1"/>
  <c r="J5" i="4"/>
  <c r="J15" i="4" s="1"/>
  <c r="J17" i="4" s="1"/>
  <c r="I5" i="4"/>
  <c r="H5" i="4"/>
  <c r="G5" i="4"/>
  <c r="G15" i="4" s="1"/>
  <c r="G17" i="4" s="1"/>
  <c r="F5" i="4"/>
  <c r="F15" i="4" s="1"/>
  <c r="F17" i="4" s="1"/>
  <c r="E5" i="4"/>
  <c r="H18" i="5" l="1"/>
  <c r="L18" i="5"/>
  <c r="P18" i="5"/>
  <c r="T18" i="5"/>
  <c r="J20" i="5"/>
  <c r="N20" i="5"/>
  <c r="F18" i="5"/>
  <c r="F19" i="4"/>
  <c r="F21" i="4" s="1"/>
  <c r="F18" i="4"/>
  <c r="J19" i="4"/>
  <c r="J21" i="4" s="1"/>
  <c r="J18" i="4"/>
  <c r="N19" i="4"/>
  <c r="N21" i="4" s="1"/>
  <c r="N18" i="4"/>
  <c r="R19" i="4"/>
  <c r="R18" i="4"/>
  <c r="G19" i="4"/>
  <c r="G18" i="4"/>
  <c r="K19" i="4"/>
  <c r="K21" i="4" s="1"/>
  <c r="K18" i="4"/>
  <c r="O19" i="4"/>
  <c r="O18" i="4"/>
  <c r="S19" i="4"/>
  <c r="S18" i="4"/>
  <c r="I19" i="4"/>
  <c r="I18" i="4"/>
  <c r="M19" i="4"/>
  <c r="M21" i="4" s="1"/>
  <c r="M18" i="4"/>
  <c r="Q19" i="4"/>
  <c r="Q18" i="4"/>
  <c r="H19" i="4"/>
  <c r="H21" i="4" s="1"/>
  <c r="L18" i="4"/>
  <c r="L19" i="4"/>
  <c r="L21" i="4" s="1"/>
  <c r="P19" i="4"/>
  <c r="P21" i="4" s="1"/>
  <c r="T18" i="4"/>
  <c r="T19" i="4"/>
  <c r="T21" i="4" s="1"/>
  <c r="D5" i="4"/>
  <c r="D15" i="4" s="1"/>
  <c r="D17" i="4" s="1"/>
  <c r="D19" i="4" s="1"/>
  <c r="D21" i="4" s="1"/>
  <c r="E15" i="4"/>
  <c r="E17" i="4" s="1"/>
  <c r="E19" i="4" l="1"/>
  <c r="E21" i="4" s="1"/>
  <c r="E18" i="4"/>
  <c r="P18" i="4"/>
  <c r="H18" i="4"/>
  <c r="H19" i="3" l="1"/>
  <c r="V17" i="3"/>
  <c r="V19" i="3" s="1"/>
  <c r="U17" i="3"/>
  <c r="U19" i="3" s="1"/>
  <c r="T17" i="3"/>
  <c r="T19" i="3" s="1"/>
  <c r="S17" i="3"/>
  <c r="R17" i="3"/>
  <c r="Q17" i="3"/>
  <c r="P17" i="3"/>
  <c r="P19" i="3" s="1"/>
  <c r="O17" i="3"/>
  <c r="N17" i="3"/>
  <c r="M17" i="3"/>
  <c r="M19" i="3" s="1"/>
  <c r="L17" i="3"/>
  <c r="L19" i="3" s="1"/>
  <c r="K17" i="3"/>
  <c r="K19" i="3" s="1"/>
  <c r="J17" i="3"/>
  <c r="J19" i="3" s="1"/>
  <c r="I17" i="3"/>
  <c r="H17" i="3"/>
  <c r="G17" i="3"/>
  <c r="F17" i="3"/>
  <c r="F19" i="3" s="1"/>
  <c r="E17" i="3"/>
  <c r="E19" i="3" s="1"/>
  <c r="D17" i="3"/>
  <c r="D19" i="3" s="1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V17" i="2"/>
  <c r="V19" i="2" s="1"/>
  <c r="V21" i="2" s="1"/>
  <c r="U17" i="2"/>
  <c r="U19" i="2" s="1"/>
  <c r="U21" i="2" s="1"/>
  <c r="T17" i="2"/>
  <c r="S17" i="2"/>
  <c r="R17" i="2"/>
  <c r="R19" i="2" s="1"/>
  <c r="Q17" i="2"/>
  <c r="Q19" i="2" s="1"/>
  <c r="P17" i="2"/>
  <c r="O17" i="2"/>
  <c r="N17" i="2"/>
  <c r="N19" i="2" s="1"/>
  <c r="M17" i="2"/>
  <c r="M19" i="2" s="1"/>
  <c r="M21" i="2" s="1"/>
  <c r="L17" i="2"/>
  <c r="K17" i="2"/>
  <c r="J17" i="2"/>
  <c r="J19" i="2" s="1"/>
  <c r="J21" i="2" s="1"/>
  <c r="I17" i="2"/>
  <c r="I19" i="2" s="1"/>
  <c r="H17" i="2"/>
  <c r="G17" i="2"/>
  <c r="F17" i="2"/>
  <c r="F19" i="2" s="1"/>
  <c r="F21" i="2" s="1"/>
  <c r="E17" i="2"/>
  <c r="E19" i="2" s="1"/>
  <c r="E21" i="2" s="1"/>
  <c r="D17" i="2"/>
  <c r="D19" i="2" s="1"/>
  <c r="D21" i="2" s="1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L18" i="2" l="1"/>
  <c r="T18" i="2"/>
  <c r="H18" i="2"/>
  <c r="P18" i="2"/>
  <c r="G18" i="2"/>
  <c r="K18" i="2"/>
  <c r="O18" i="2"/>
  <c r="S18" i="2"/>
  <c r="E18" i="2"/>
  <c r="I18" i="2"/>
  <c r="M18" i="2"/>
  <c r="Q18" i="2"/>
  <c r="U18" i="2"/>
  <c r="G19" i="2"/>
  <c r="K19" i="2"/>
  <c r="K21" i="2" s="1"/>
  <c r="O19" i="2"/>
  <c r="S19" i="2"/>
  <c r="F18" i="2"/>
  <c r="J18" i="2"/>
  <c r="N18" i="2"/>
  <c r="R18" i="2"/>
  <c r="H19" i="2"/>
  <c r="H21" i="2" s="1"/>
  <c r="L19" i="2"/>
  <c r="L21" i="2" s="1"/>
  <c r="P19" i="2"/>
  <c r="P21" i="2" s="1"/>
  <c r="T19" i="2"/>
  <c r="T21" i="2" s="1"/>
  <c r="AB21" i="1" l="1"/>
  <c r="X21" i="1"/>
  <c r="Y19" i="1"/>
  <c r="Y21" i="1" s="1"/>
  <c r="O19" i="1"/>
  <c r="O21" i="1" s="1"/>
  <c r="N19" i="1"/>
  <c r="M19" i="1"/>
  <c r="L19" i="1"/>
  <c r="R19" i="1" s="1"/>
  <c r="R21" i="1" s="1"/>
  <c r="K19" i="1"/>
  <c r="K21" i="1" s="1"/>
  <c r="J19" i="1"/>
  <c r="J21" i="1" s="1"/>
  <c r="I19" i="1"/>
  <c r="I21" i="1" s="1"/>
  <c r="H19" i="1"/>
  <c r="U25" i="1" s="1"/>
  <c r="G19" i="1"/>
  <c r="G21" i="1" s="1"/>
  <c r="F19" i="1"/>
  <c r="F21" i="1" s="1"/>
  <c r="E19" i="1"/>
  <c r="E21" i="1" s="1"/>
  <c r="D19" i="1"/>
  <c r="AD19" i="1" s="1"/>
  <c r="Y18" i="1"/>
  <c r="O18" i="1"/>
  <c r="N18" i="1"/>
  <c r="M18" i="1"/>
  <c r="L18" i="1"/>
  <c r="R18" i="1" s="1"/>
  <c r="K18" i="1"/>
  <c r="J18" i="1"/>
  <c r="I18" i="1"/>
  <c r="H18" i="1"/>
  <c r="Z18" i="1" s="1"/>
  <c r="AA18" i="1" s="1"/>
  <c r="G18" i="1"/>
  <c r="F18" i="1"/>
  <c r="E18" i="1"/>
  <c r="D18" i="1"/>
  <c r="C18" i="1"/>
  <c r="Y17" i="1"/>
  <c r="O17" i="1"/>
  <c r="N17" i="1"/>
  <c r="M17" i="1"/>
  <c r="L17" i="1"/>
  <c r="R17" i="1" s="1"/>
  <c r="K17" i="1"/>
  <c r="J17" i="1"/>
  <c r="I17" i="1"/>
  <c r="H17" i="1"/>
  <c r="Z17" i="1" s="1"/>
  <c r="AA17" i="1" s="1"/>
  <c r="G17" i="1"/>
  <c r="F17" i="1"/>
  <c r="E17" i="1"/>
  <c r="D17" i="1"/>
  <c r="Y16" i="1"/>
  <c r="O16" i="1"/>
  <c r="N16" i="1"/>
  <c r="M16" i="1"/>
  <c r="L16" i="1"/>
  <c r="R16" i="1" s="1"/>
  <c r="K16" i="1"/>
  <c r="U16" i="1" s="1"/>
  <c r="J16" i="1"/>
  <c r="I16" i="1"/>
  <c r="H16" i="1"/>
  <c r="AC16" i="1" s="1"/>
  <c r="G16" i="1"/>
  <c r="F16" i="1"/>
  <c r="E16" i="1"/>
  <c r="D16" i="1"/>
  <c r="C16" i="1"/>
  <c r="Y15" i="1"/>
  <c r="O15" i="1"/>
  <c r="N15" i="1"/>
  <c r="M15" i="1"/>
  <c r="L15" i="1"/>
  <c r="R15" i="1" s="1"/>
  <c r="K15" i="1"/>
  <c r="J15" i="1"/>
  <c r="I15" i="1"/>
  <c r="H15" i="1"/>
  <c r="G15" i="1"/>
  <c r="F15" i="1"/>
  <c r="E15" i="1"/>
  <c r="Q15" i="1" s="1"/>
  <c r="D15" i="1"/>
  <c r="C15" i="1"/>
  <c r="Y14" i="1"/>
  <c r="O14" i="1"/>
  <c r="N14" i="1"/>
  <c r="M14" i="1"/>
  <c r="L14" i="1"/>
  <c r="R14" i="1" s="1"/>
  <c r="K14" i="1"/>
  <c r="U14" i="1" s="1"/>
  <c r="J14" i="1"/>
  <c r="I14" i="1"/>
  <c r="H14" i="1"/>
  <c r="G14" i="1"/>
  <c r="F14" i="1"/>
  <c r="E14" i="1"/>
  <c r="D14" i="1"/>
  <c r="C14" i="1"/>
  <c r="Y13" i="1"/>
  <c r="O13" i="1"/>
  <c r="N13" i="1"/>
  <c r="M13" i="1"/>
  <c r="L13" i="1"/>
  <c r="R13" i="1" s="1"/>
  <c r="K13" i="1"/>
  <c r="J13" i="1"/>
  <c r="I13" i="1"/>
  <c r="H13" i="1"/>
  <c r="G13" i="1"/>
  <c r="F13" i="1"/>
  <c r="E13" i="1"/>
  <c r="Q13" i="1" s="1"/>
  <c r="D13" i="1"/>
  <c r="C13" i="1"/>
  <c r="Y12" i="1"/>
  <c r="O12" i="1"/>
  <c r="N12" i="1"/>
  <c r="M12" i="1"/>
  <c r="L12" i="1"/>
  <c r="R12" i="1" s="1"/>
  <c r="K12" i="1"/>
  <c r="J12" i="1"/>
  <c r="I12" i="1"/>
  <c r="H12" i="1"/>
  <c r="AC12" i="1" s="1"/>
  <c r="G12" i="1"/>
  <c r="F12" i="1"/>
  <c r="E12" i="1"/>
  <c r="D12" i="1"/>
  <c r="C12" i="1"/>
  <c r="Y11" i="1"/>
  <c r="O11" i="1"/>
  <c r="N11" i="1"/>
  <c r="M11" i="1"/>
  <c r="L11" i="1"/>
  <c r="R11" i="1" s="1"/>
  <c r="K11" i="1"/>
  <c r="J11" i="1"/>
  <c r="I11" i="1"/>
  <c r="H11" i="1"/>
  <c r="G11" i="1"/>
  <c r="F11" i="1"/>
  <c r="E11" i="1"/>
  <c r="D11" i="1"/>
  <c r="C11" i="1"/>
  <c r="Y10" i="1"/>
  <c r="O10" i="1"/>
  <c r="N10" i="1"/>
  <c r="M10" i="1"/>
  <c r="L10" i="1"/>
  <c r="R10" i="1" s="1"/>
  <c r="K10" i="1"/>
  <c r="J10" i="1"/>
  <c r="I10" i="1"/>
  <c r="H10" i="1"/>
  <c r="G10" i="1"/>
  <c r="F10" i="1"/>
  <c r="E10" i="1"/>
  <c r="D10" i="1"/>
  <c r="AD10" i="1" s="1"/>
  <c r="C10" i="1"/>
  <c r="Y9" i="1"/>
  <c r="O9" i="1"/>
  <c r="N9" i="1"/>
  <c r="M9" i="1"/>
  <c r="L9" i="1"/>
  <c r="R9" i="1" s="1"/>
  <c r="K9" i="1"/>
  <c r="J9" i="1"/>
  <c r="I9" i="1"/>
  <c r="H9" i="1"/>
  <c r="G9" i="1"/>
  <c r="F9" i="1"/>
  <c r="E9" i="1"/>
  <c r="D9" i="1"/>
  <c r="C9" i="1"/>
  <c r="Y8" i="1"/>
  <c r="O8" i="1"/>
  <c r="N8" i="1"/>
  <c r="M8" i="1"/>
  <c r="L8" i="1"/>
  <c r="R8" i="1" s="1"/>
  <c r="K8" i="1"/>
  <c r="U8" i="1" s="1"/>
  <c r="J8" i="1"/>
  <c r="I8" i="1"/>
  <c r="H8" i="1"/>
  <c r="G8" i="1"/>
  <c r="F8" i="1"/>
  <c r="E8" i="1"/>
  <c r="D8" i="1"/>
  <c r="C8" i="1"/>
  <c r="Y7" i="1"/>
  <c r="O7" i="1"/>
  <c r="N7" i="1"/>
  <c r="M7" i="1"/>
  <c r="L7" i="1"/>
  <c r="R7" i="1" s="1"/>
  <c r="K7" i="1"/>
  <c r="J7" i="1"/>
  <c r="I7" i="1"/>
  <c r="H7" i="1"/>
  <c r="G7" i="1"/>
  <c r="F7" i="1"/>
  <c r="E7" i="1"/>
  <c r="Q7" i="1" s="1"/>
  <c r="D7" i="1"/>
  <c r="C7" i="1"/>
  <c r="T7" i="1" l="1"/>
  <c r="Z8" i="1"/>
  <c r="AA8" i="1" s="1"/>
  <c r="T11" i="1"/>
  <c r="P12" i="1"/>
  <c r="W12" i="1" s="1"/>
  <c r="Z14" i="1"/>
  <c r="AA14" i="1" s="1"/>
  <c r="U7" i="1"/>
  <c r="U9" i="1"/>
  <c r="Q10" i="1"/>
  <c r="U11" i="1"/>
  <c r="Q12" i="1"/>
  <c r="U13" i="1"/>
  <c r="T17" i="1"/>
  <c r="T18" i="1"/>
  <c r="T8" i="1"/>
  <c r="Z9" i="1"/>
  <c r="AA9" i="1" s="1"/>
  <c r="AD11" i="1"/>
  <c r="AD15" i="1"/>
  <c r="T16" i="1"/>
  <c r="U18" i="1"/>
  <c r="S10" i="1"/>
  <c r="S12" i="1"/>
  <c r="P9" i="1"/>
  <c r="S9" i="1"/>
  <c r="P14" i="1"/>
  <c r="S14" i="1"/>
  <c r="S15" i="1"/>
  <c r="C17" i="1"/>
  <c r="C19" i="1" s="1"/>
  <c r="P8" i="1"/>
  <c r="W8" i="1" s="1"/>
  <c r="S8" i="1"/>
  <c r="AD9" i="1"/>
  <c r="T10" i="1"/>
  <c r="S11" i="1"/>
  <c r="T12" i="1"/>
  <c r="AD14" i="1"/>
  <c r="T15" i="1"/>
  <c r="P16" i="1"/>
  <c r="W16" i="1" s="1"/>
  <c r="S16" i="1"/>
  <c r="P18" i="1"/>
  <c r="S18" i="1"/>
  <c r="P7" i="1"/>
  <c r="W7" i="1" s="1"/>
  <c r="Z7" i="1"/>
  <c r="AA7" i="1" s="1"/>
  <c r="S7" i="1"/>
  <c r="Q8" i="1"/>
  <c r="T9" i="1"/>
  <c r="U10" i="1"/>
  <c r="Q11" i="1"/>
  <c r="U12" i="1"/>
  <c r="T13" i="1"/>
  <c r="Z13" i="1"/>
  <c r="AA13" i="1" s="1"/>
  <c r="T14" i="1"/>
  <c r="U15" i="1"/>
  <c r="Q16" i="1"/>
  <c r="U17" i="1"/>
  <c r="AD18" i="1"/>
  <c r="Q9" i="1"/>
  <c r="W9" i="1" s="1"/>
  <c r="P10" i="1"/>
  <c r="Z10" i="1"/>
  <c r="AA10" i="1" s="1"/>
  <c r="P11" i="1"/>
  <c r="Z11" i="1"/>
  <c r="AA11" i="1" s="1"/>
  <c r="AD12" i="1"/>
  <c r="AC13" i="1"/>
  <c r="Q14" i="1"/>
  <c r="W14" i="1" s="1"/>
  <c r="P15" i="1"/>
  <c r="W15" i="1" s="1"/>
  <c r="Z15" i="1"/>
  <c r="AA15" i="1" s="1"/>
  <c r="AD16" i="1"/>
  <c r="Q18" i="1"/>
  <c r="P19" i="1"/>
  <c r="T19" i="1"/>
  <c r="T21" i="1" s="1"/>
  <c r="Z19" i="1"/>
  <c r="D21" i="1"/>
  <c r="H21" i="1"/>
  <c r="L21" i="1"/>
  <c r="AD7" i="1"/>
  <c r="AD8" i="1"/>
  <c r="AC9" i="1"/>
  <c r="Z12" i="1"/>
  <c r="AA12" i="1" s="1"/>
  <c r="S13" i="1"/>
  <c r="AD13" i="1"/>
  <c r="AC14" i="1"/>
  <c r="Z16" i="1"/>
  <c r="AA16" i="1" s="1"/>
  <c r="S17" i="1"/>
  <c r="AD17" i="1"/>
  <c r="AC18" i="1"/>
  <c r="Q19" i="1"/>
  <c r="Q21" i="1" s="1"/>
  <c r="U19" i="1"/>
  <c r="U21" i="1" s="1"/>
  <c r="AC11" i="1"/>
  <c r="P13" i="1"/>
  <c r="W13" i="1" s="1"/>
  <c r="AC15" i="1"/>
  <c r="P17" i="1"/>
  <c r="S19" i="1"/>
  <c r="S21" i="1" s="1"/>
  <c r="W10" i="1" l="1"/>
  <c r="W18" i="1"/>
  <c r="Q17" i="1"/>
  <c r="W17" i="1"/>
  <c r="W11" i="1"/>
  <c r="AC17" i="1"/>
  <c r="AC19" i="1" s="1"/>
  <c r="AC21" i="1" s="1"/>
  <c r="P21" i="1"/>
  <c r="W19" i="1"/>
  <c r="W21" i="1" s="1"/>
  <c r="Z21" i="1"/>
  <c r="AA19" i="1"/>
  <c r="AA21" i="1" s="1"/>
  <c r="W25" i="1"/>
</calcChain>
</file>

<file path=xl/sharedStrings.xml><?xml version="1.0" encoding="utf-8"?>
<sst xmlns="http://schemas.openxmlformats.org/spreadsheetml/2006/main" count="419" uniqueCount="181">
  <si>
    <t>Демографические показатели. Естественное  движение населения *</t>
  </si>
  <si>
    <t>№ п/п</t>
  </si>
  <si>
    <t>Районы</t>
  </si>
  <si>
    <t>Населе- ние по естес-у при   росту  в феврале  2020</t>
  </si>
  <si>
    <t>Всего роди-лось живы-ми</t>
  </si>
  <si>
    <t xml:space="preserve">                   У М Е Р Л О </t>
  </si>
  <si>
    <t>Рожда-емо              сть на тыс. нас.</t>
  </si>
  <si>
    <t xml:space="preserve">Показатели смертности </t>
  </si>
  <si>
    <t>Естест-  вен             ный при       рост            на 1000 чел.</t>
  </si>
  <si>
    <r>
      <t xml:space="preserve">Населе    ние трудо   спо-  собного возраста на </t>
    </r>
    <r>
      <rPr>
        <b/>
        <u/>
        <sz val="9"/>
        <rFont val="Times New Roman Cyr"/>
        <family val="1"/>
        <charset val="204"/>
      </rPr>
      <t>01.01. 2019г</t>
    </r>
  </si>
  <si>
    <t>от 0 - 17 лет</t>
  </si>
  <si>
    <t>Детское  нас-е  на 01.01.  2019</t>
  </si>
  <si>
    <t>0-4 года</t>
  </si>
  <si>
    <t>Всего</t>
  </si>
  <si>
    <t>Муж- чин</t>
  </si>
  <si>
    <t>Жен- щин</t>
  </si>
  <si>
    <t>До 1   года</t>
  </si>
  <si>
    <t>От 1г.    до 15 лет</t>
  </si>
  <si>
    <t xml:space="preserve">   Перинатал.</t>
  </si>
  <si>
    <t>От 16 до 55/60 лет.</t>
  </si>
  <si>
    <t>С 55/60 и выше</t>
  </si>
  <si>
    <t>Общая    на тыс. нас.</t>
  </si>
  <si>
    <t xml:space="preserve"> На тыс.       труд. возр. </t>
  </si>
  <si>
    <t>Мла-    ден-   чес-  кая</t>
  </si>
  <si>
    <t>Пери-  наталь-ная</t>
  </si>
  <si>
    <t>Мертво-рожда-         емо           сть</t>
  </si>
  <si>
    <t>Мате          рин-    ская смерт-   ность**</t>
  </si>
  <si>
    <t>От 15г.    до 18 лет</t>
  </si>
  <si>
    <t>От  0    до 18 лет</t>
  </si>
  <si>
    <r>
      <t xml:space="preserve">Показатель  на </t>
    </r>
    <r>
      <rPr>
        <b/>
        <u val="singleAccounting"/>
        <sz val="10"/>
        <rFont val="Arial"/>
        <family val="2"/>
        <charset val="204"/>
      </rPr>
      <t xml:space="preserve">10. 000 </t>
    </r>
    <r>
      <rPr>
        <b/>
        <u val="singleAccounting"/>
        <sz val="9"/>
        <rFont val="Arial"/>
        <family val="2"/>
        <charset val="204"/>
      </rPr>
      <t xml:space="preserve"> дет.  Нас.  </t>
    </r>
  </si>
  <si>
    <t>Прирост нас-я/2</t>
  </si>
  <si>
    <t xml:space="preserve">0-6 дней </t>
  </si>
  <si>
    <t>мерт.  рожд</t>
  </si>
  <si>
    <t>ОП</t>
  </si>
  <si>
    <t>Муж</t>
  </si>
  <si>
    <t>Жен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</si>
  <si>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</si>
  <si>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</si>
  <si>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</si>
  <si>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</si>
  <si>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</si>
  <si>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</si>
  <si>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</si>
  <si>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</si>
  <si>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</si>
  <si>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</si>
  <si>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</si>
  <si>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</si>
  <si>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РА за февраль   2020г.</t>
  </si>
  <si>
    <t xml:space="preserve"> 2 мес   2019г.</t>
  </si>
  <si>
    <t>2020г к 2019г (абс. ч+,-, показатели в %)</t>
  </si>
  <si>
    <t>2 мес  2018г.</t>
  </si>
  <si>
    <r>
      <rPr>
        <b/>
        <sz val="10"/>
        <rFont val="Arial"/>
        <family val="2"/>
        <charset val="204"/>
      </rPr>
      <t xml:space="preserve">Смертность   </t>
    </r>
    <r>
      <rPr>
        <b/>
        <u/>
        <sz val="10"/>
        <rFont val="Arial"/>
        <family val="2"/>
        <charset val="204"/>
      </rPr>
      <t xml:space="preserve">детская    на 10 000 детского населения                                                                                                                                            </t>
    </r>
    <r>
      <rPr>
        <u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</t>
    </r>
  </si>
  <si>
    <t>0 - 14л</t>
  </si>
  <si>
    <t>15-17</t>
  </si>
  <si>
    <t>0-17л</t>
  </si>
  <si>
    <t>** материнская смертность на 100 тыс. родившихся живыми</t>
  </si>
  <si>
    <t xml:space="preserve">Смертность   детская   за 2 мес.  2020г  </t>
  </si>
  <si>
    <t>Население дет-е на нач-о 2019г</t>
  </si>
  <si>
    <t xml:space="preserve">Смертность   детская   за 2 мес. 2019г  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</si>
  <si>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 2 мес  </t>
    </r>
    <r>
      <rPr>
        <b/>
        <sz val="18"/>
        <rFont val="Times New Roman Cyr"/>
        <family val="1"/>
        <charset val="204"/>
      </rPr>
      <t>2020г.</t>
    </r>
  </si>
  <si>
    <t>Данные предварительные!</t>
  </si>
  <si>
    <t xml:space="preserve">№ </t>
  </si>
  <si>
    <t>Территория</t>
  </si>
  <si>
    <r>
      <t xml:space="preserve">Население  по  естествен-у   приросту   за </t>
    </r>
    <r>
      <rPr>
        <b/>
        <u/>
        <sz val="12"/>
        <rFont val="Times New Roman Cyr"/>
        <charset val="204"/>
      </rPr>
      <t xml:space="preserve"> 2 месяца </t>
    </r>
    <r>
      <rPr>
        <b/>
        <sz val="12"/>
        <rFont val="Times New Roman Cyr"/>
        <family val="1"/>
        <charset val="204"/>
      </rPr>
      <t xml:space="preserve"> 2020г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</si>
  <si>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</si>
  <si>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</si>
  <si>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</si>
  <si>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</si>
  <si>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</si>
  <si>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</si>
  <si>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</si>
  <si>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</si>
  <si>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</si>
  <si>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</si>
  <si>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</si>
  <si>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</si>
  <si>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</si>
  <si>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</si>
  <si>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</si>
  <si>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</si>
  <si>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</si>
  <si>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</si>
  <si>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</si>
  <si>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</si>
  <si>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</si>
  <si>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</si>
  <si>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</si>
  <si>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</si>
  <si>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</si>
  <si>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</si>
  <si>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</si>
  <si>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</si>
  <si>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</si>
  <si>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</si>
  <si>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</si>
  <si>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</si>
  <si>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</si>
  <si>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</si>
  <si>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</si>
  <si>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</si>
  <si>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</si>
  <si>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</si>
  <si>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</si>
  <si>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РА за 2 мес.  2020г (абс.чис.)</t>
  </si>
  <si>
    <t>Удельный вес от общей смертности</t>
  </si>
  <si>
    <r>
      <rPr>
        <sz val="10"/>
        <rFont val="Arial Cyr"/>
        <charset val="204"/>
      </rPr>
      <t>66,7%</t>
    </r>
    <r>
      <rPr>
        <sz val="8"/>
        <rFont val="Arial Cyr"/>
        <family val="2"/>
        <charset val="204"/>
      </rPr>
      <t xml:space="preserve"> от всех инф-х бол</t>
    </r>
  </si>
  <si>
    <t xml:space="preserve">          за 2 мес. 2019г</t>
  </si>
  <si>
    <t>2020г  к   2019г в %</t>
  </si>
  <si>
    <t>увел в 2 раза</t>
  </si>
  <si>
    <t xml:space="preserve"> за 2 мес.  2019г (абс.чис.)</t>
  </si>
  <si>
    <r>
      <t xml:space="preserve">           2 мес. </t>
    </r>
    <r>
      <rPr>
        <u/>
        <sz val="11"/>
        <rFont val="Times New Roman Cyr"/>
        <charset val="204"/>
      </rPr>
      <t>2018г</t>
    </r>
  </si>
  <si>
    <r>
      <t xml:space="preserve">                 2 мес. </t>
    </r>
    <r>
      <rPr>
        <u/>
        <sz val="11"/>
        <rFont val="Times New Roman Cyr"/>
        <charset val="204"/>
      </rPr>
      <t>2017г</t>
    </r>
  </si>
  <si>
    <t>Пок-ли смерт.на 100 тыс.нас.  РА   за 2 мес. 2020г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</si>
  <si>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sz val="22"/>
        <rFont val="Times New Roman Cyr"/>
        <family val="1"/>
        <charset val="204"/>
      </rPr>
      <t xml:space="preserve">   2 месяца  </t>
    </r>
    <r>
      <rPr>
        <b/>
        <sz val="18"/>
        <rFont val="Times New Roman Cyr"/>
        <family val="1"/>
        <charset val="204"/>
      </rPr>
      <t>2020 г.</t>
    </r>
  </si>
  <si>
    <t>(на 100 тыс. население трудоспособного   возраста)</t>
  </si>
  <si>
    <t>Население на 01.01.2019г</t>
  </si>
  <si>
    <t>г. Г-Алтайск</t>
  </si>
  <si>
    <t>РА  (в абс чис)</t>
  </si>
  <si>
    <t>на 100 тыс. соответ-о  нас. за   2 месяца  2020г.</t>
  </si>
  <si>
    <t>2 месяца  2019г.</t>
  </si>
  <si>
    <t xml:space="preserve"> 2020г к 2019г  в  %</t>
  </si>
  <si>
    <t>увелич в 3,3 раза</t>
  </si>
  <si>
    <t>увелич в 1,9 раз</t>
  </si>
  <si>
    <t>2 мес-2019г   -  в абс  чис.</t>
  </si>
  <si>
    <t>2 месяца  2018г.</t>
  </si>
  <si>
    <t>РА на 100 тыс. трудоспособного нас.  За 2 мес. 2020г</t>
  </si>
  <si>
    <t>2 месяца  2017г.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</si>
  <si>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 2 мес.  2020 года                                                               </t>
    </r>
  </si>
  <si>
    <t>Наименование территории</t>
  </si>
  <si>
    <t>Население на начало года 2019г</t>
  </si>
  <si>
    <t>Всего от травм и  отравлений</t>
  </si>
  <si>
    <t>Транспорт. несчастные случаи</t>
  </si>
  <si>
    <t>в т.ч. ДТП</t>
  </si>
  <si>
    <t>Случайное утопление</t>
  </si>
  <si>
    <t>Нападение (убийство)</t>
  </si>
  <si>
    <t>Самоубий        ство</t>
  </si>
  <si>
    <t>Падение с одного уровня на другой</t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</si>
  <si>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</si>
  <si>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</si>
  <si>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</si>
  <si>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</si>
  <si>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</si>
  <si>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</si>
  <si>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</si>
  <si>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</si>
  <si>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</si>
  <si>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</si>
  <si>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</si>
  <si>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</si>
  <si>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</si>
  <si>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</si>
  <si>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</si>
  <si>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</si>
  <si>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</si>
  <si>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РА - за 2 мес. 2020г</t>
  </si>
  <si>
    <t>Удельный вес от  всех   травм и отравлений</t>
  </si>
  <si>
    <t>от всех отрав-й</t>
  </si>
  <si>
    <t>2 мес 2019г</t>
  </si>
  <si>
    <t>2020г к 2019г. абс.чис.  +, -,         показатели   в %</t>
  </si>
  <si>
    <t>2 мес 2018г</t>
  </si>
  <si>
    <t>2 мес 2017г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</si>
  <si>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2  месяцев  2020 года                                  </t>
    </r>
  </si>
  <si>
    <t>Нас-е по естес-у приросту  в 2020 г</t>
  </si>
  <si>
    <t>Всего травм отравлений</t>
  </si>
  <si>
    <t>Утопление</t>
  </si>
  <si>
    <t>Самоубий  ство</t>
  </si>
  <si>
    <t>Падения с одного уровня на другое</t>
  </si>
  <si>
    <t>РА - Всего за 2  мес  2020</t>
  </si>
  <si>
    <t>100%-от всех травм</t>
  </si>
  <si>
    <t>85,7% -от всех отравлений</t>
  </si>
  <si>
    <t>РА -  за 2  мес  2019</t>
  </si>
  <si>
    <t>2020г к 2019г. абс.чис.  +, -,             показ-и  в %</t>
  </si>
  <si>
    <t>увелич в 2 раза</t>
  </si>
  <si>
    <t>увелич в 2,7 раз</t>
  </si>
  <si>
    <t>увелич в 2,1 раз</t>
  </si>
  <si>
    <t>за  2 мес 2018</t>
  </si>
  <si>
    <t>за  2 мес 2017</t>
  </si>
  <si>
    <t xml:space="preserve">                   Республики Алтай    за  2 месяца   2020 год</t>
  </si>
  <si>
    <t xml:space="preserve">Данные предварительные!   </t>
  </si>
  <si>
    <r>
      <t xml:space="preserve">Пок-ли смерт.на 100 тыс.нас.  РА      за 2 мес. </t>
    </r>
    <r>
      <rPr>
        <b/>
        <sz val="16"/>
        <rFont val="Times New Roman Cyr"/>
        <family val="1"/>
        <charset val="204"/>
      </rPr>
      <t>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</si>
</sst>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0.0%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</numFmts>
  <fonts count="94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u val="singleAccounting"/>
      <sz val="11"/>
      <name val="Arial"/>
      <family val="2"/>
      <charset val="204"/>
    </font>
    <font>
      <b/>
      <sz val="10"/>
      <name val="Times New Roman Cyr"/>
      <family val="1"/>
      <charset val="204"/>
    </font>
    <font>
      <b/>
      <u val="singleAccounting"/>
      <sz val="9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Times New Roman Cyr"/>
      <family val="1"/>
      <charset val="204"/>
    </font>
    <font>
      <sz val="10"/>
      <color rgb="FF000000"/>
      <name val="Arial Cyr"/>
      <charset val="204"/>
    </font>
    <font>
      <b/>
      <sz val="12"/>
      <name val="Arial Cyr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u/>
      <sz val="12"/>
      <name val="Times New Roman Cyr"/>
      <charset val="204"/>
    </font>
    <font>
      <b/>
      <sz val="11"/>
      <color rgb="FF00000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u/>
      <sz val="11"/>
      <name val="Times New Roman Cyr"/>
      <charset val="204"/>
    </font>
    <font>
      <b/>
      <sz val="12"/>
      <name val="Times New Roman Cyr"/>
      <charset val="204"/>
    </font>
    <font>
      <b/>
      <i/>
      <u/>
      <sz val="18"/>
      <name val="Times New Roman Cyr"/>
      <family val="1"/>
      <charset val="204"/>
    </font>
    <font>
      <b/>
      <sz val="10"/>
      <name val="Arial Cyr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sz val="11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u/>
      <sz val="16"/>
      <color rgb="FF000000"/>
      <name val="Arial Cyr"/>
      <charset val="204"/>
    </font>
    <font>
      <b/>
      <sz val="12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b/>
      <sz val="9"/>
      <color rgb="FF000000"/>
      <name val="Arial Cyr"/>
      <charset val="204"/>
    </font>
    <font>
      <u/>
      <sz val="12"/>
      <color rgb="FF000000"/>
      <name val="Times New Roman"/>
      <family val="1"/>
      <charset val="204"/>
    </font>
    <font>
      <b/>
      <sz val="9"/>
      <name val="Arial Cyr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rgb="FFFFFF66"/>
        <bgColor indexed="2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5D9F1"/>
        <bgColor rgb="FFC5D9F1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9">
    <xf numFmtId="0" fontId="0" fillId="0" borderId="0"/>
    <xf numFmtId="9" fontId="1" fillId="0" borderId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  <xf numFmtId="0" fontId="10" fillId="0" borderId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5" borderId="0" applyNumberFormat="0" applyBorder="0" applyAlignment="0" applyProtection="0"/>
    <xf numFmtId="0" fontId="31" fillId="18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7" borderId="0" applyNumberFormat="0" applyBorder="0" applyAlignment="0" applyProtection="0"/>
    <xf numFmtId="0" fontId="32" fillId="29" borderId="0" applyNumberFormat="0" applyBorder="0" applyAlignment="0" applyProtection="0"/>
    <xf numFmtId="0" fontId="32" fillId="1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>
      <protection locked="0"/>
    </xf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3" fillId="0" borderId="0">
      <protection locked="0"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33" fillId="0" borderId="0">
      <protection locked="0"/>
    </xf>
    <xf numFmtId="9" fontId="34" fillId="0" borderId="0" applyFont="0" applyBorder="0" applyProtection="0"/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/>
    <xf numFmtId="0" fontId="17" fillId="0" borderId="0" applyNumberFormat="0" applyFill="0" applyBorder="0" applyAlignment="0" applyProtection="0"/>
    <xf numFmtId="0" fontId="33" fillId="0" borderId="0">
      <protection locked="0"/>
    </xf>
    <xf numFmtId="0" fontId="33" fillId="0" borderId="34">
      <protection locked="0"/>
    </xf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32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7" fillId="22" borderId="35" applyNumberFormat="0" applyAlignment="0" applyProtection="0"/>
    <xf numFmtId="0" fontId="37" fillId="14" borderId="35" applyNumberFormat="0" applyAlignment="0" applyProtection="0"/>
    <xf numFmtId="0" fontId="38" fillId="44" borderId="36" applyNumberFormat="0" applyAlignment="0" applyProtection="0"/>
    <xf numFmtId="0" fontId="38" fillId="25" borderId="36" applyNumberFormat="0" applyAlignment="0" applyProtection="0"/>
    <xf numFmtId="0" fontId="39" fillId="44" borderId="35" applyNumberFormat="0" applyAlignment="0" applyProtection="0"/>
    <xf numFmtId="0" fontId="39" fillId="25" borderId="35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4" fillId="45" borderId="41" applyNumberFormat="0" applyAlignment="0" applyProtection="0"/>
    <xf numFmtId="0" fontId="44" fillId="46" borderId="4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/>
    <xf numFmtId="0" fontId="1" fillId="0" borderId="0"/>
    <xf numFmtId="0" fontId="48" fillId="0" borderId="0"/>
    <xf numFmtId="0" fontId="10" fillId="0" borderId="0"/>
    <xf numFmtId="0" fontId="7" fillId="0" borderId="0"/>
    <xf numFmtId="0" fontId="49" fillId="0" borderId="0">
      <protection locked="0"/>
    </xf>
    <xf numFmtId="0" fontId="31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10" fillId="0" borderId="0"/>
    <xf numFmtId="0" fontId="49" fillId="0" borderId="0">
      <protection locked="0"/>
    </xf>
    <xf numFmtId="0" fontId="48" fillId="0" borderId="0"/>
    <xf numFmtId="0" fontId="7" fillId="0" borderId="0"/>
    <xf numFmtId="0" fontId="47" fillId="0" borderId="0"/>
    <xf numFmtId="0" fontId="7" fillId="0" borderId="0"/>
    <xf numFmtId="0" fontId="10" fillId="0" borderId="0"/>
    <xf numFmtId="0" fontId="50" fillId="0" borderId="0"/>
    <xf numFmtId="0" fontId="51" fillId="0" borderId="0"/>
    <xf numFmtId="0" fontId="52" fillId="0" borderId="0"/>
    <xf numFmtId="0" fontId="7" fillId="0" borderId="0"/>
    <xf numFmtId="0" fontId="52" fillId="0" borderId="0"/>
    <xf numFmtId="0" fontId="1" fillId="0" borderId="0"/>
    <xf numFmtId="0" fontId="23" fillId="0" borderId="0" applyNumberFormat="0" applyBorder="0" applyProtection="0"/>
    <xf numFmtId="0" fontId="53" fillId="15" borderId="0" applyNumberFormat="0" applyBorder="0" applyAlignment="0" applyProtection="0"/>
    <xf numFmtId="0" fontId="53" fillId="48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49" borderId="42" applyNumberFormat="0" applyFont="0" applyAlignment="0" applyProtection="0"/>
    <xf numFmtId="0" fontId="48" fillId="17" borderId="42" applyNumberFormat="0" applyAlignment="0" applyProtection="0"/>
    <xf numFmtId="9" fontId="48" fillId="0" borderId="0" applyFill="0" applyBorder="0" applyAlignment="0" applyProtection="0"/>
    <xf numFmtId="9" fontId="50" fillId="0" borderId="0" applyBorder="0" applyProtection="0"/>
    <xf numFmtId="9" fontId="10" fillId="0" borderId="0" applyFont="0" applyFill="0" applyBorder="0" applyAlignment="0" applyProtection="0"/>
    <xf numFmtId="9" fontId="1" fillId="0" borderId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ill="0" applyBorder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165" fontId="17" fillId="0" borderId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1" fillId="0" borderId="0" applyFill="0" applyBorder="0" applyAlignment="0" applyProtection="0"/>
    <xf numFmtId="0" fontId="57" fillId="16" borderId="0" applyNumberFormat="0" applyBorder="0" applyAlignment="0" applyProtection="0"/>
    <xf numFmtId="0" fontId="57" fillId="21" borderId="0" applyNumberFormat="0" applyBorder="0" applyAlignment="0" applyProtection="0"/>
  </cellStyleXfs>
  <cellXfs count="365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11" fillId="0" borderId="11" xfId="3" applyNumberFormat="1" applyFont="1" applyBorder="1" applyAlignment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13" fillId="6" borderId="11" xfId="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3" applyNumberFormat="1" applyFont="1" applyBorder="1" applyAlignment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8" borderId="21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8" borderId="12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25" xfId="3" applyNumberFormat="1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1" fontId="15" fillId="2" borderId="27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3" fillId="2" borderId="28" xfId="0" applyNumberFormat="1" applyFont="1" applyFill="1" applyBorder="1" applyAlignment="1" applyProtection="1">
      <alignment horizontal="center" vertical="center"/>
    </xf>
    <xf numFmtId="1" fontId="16" fillId="4" borderId="29" xfId="4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5" fontId="9" fillId="0" borderId="3" xfId="2" applyNumberFormat="1" applyFont="1" applyBorder="1" applyAlignment="1">
      <alignment horizontal="center" vertical="center"/>
    </xf>
    <xf numFmtId="0" fontId="18" fillId="0" borderId="29" xfId="4" applyFont="1" applyFill="1" applyBorder="1" applyAlignment="1">
      <alignment horizontal="center" vertical="center"/>
    </xf>
    <xf numFmtId="1" fontId="9" fillId="0" borderId="3" xfId="2" applyNumberFormat="1" applyFont="1" applyBorder="1" applyAlignment="1">
      <alignment horizontal="center" vertical="center"/>
    </xf>
    <xf numFmtId="165" fontId="0" fillId="7" borderId="3" xfId="0" applyNumberFormat="1" applyFill="1" applyBorder="1" applyAlignment="1">
      <alignment horizontal="center" vertical="center"/>
    </xf>
    <xf numFmtId="1" fontId="16" fillId="3" borderId="29" xfId="4" applyNumberFormat="1" applyFont="1" applyFill="1" applyBorder="1" applyAlignment="1">
      <alignment horizontal="center" vertical="center"/>
    </xf>
    <xf numFmtId="1" fontId="16" fillId="9" borderId="29" xfId="4" applyNumberFormat="1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165" fontId="3" fillId="10" borderId="26" xfId="0" applyNumberFormat="1" applyFont="1" applyFill="1" applyBorder="1" applyAlignment="1" applyProtection="1">
      <alignment horizontal="center" vertical="center"/>
    </xf>
    <xf numFmtId="165" fontId="3" fillId="10" borderId="1" xfId="0" applyNumberFormat="1" applyFont="1" applyFill="1" applyBorder="1" applyAlignment="1" applyProtection="1">
      <alignment horizontal="center" vertical="center"/>
    </xf>
    <xf numFmtId="165" fontId="3" fillId="3" borderId="28" xfId="0" applyNumberFormat="1" applyFont="1" applyFill="1" applyBorder="1" applyAlignment="1" applyProtection="1">
      <alignment horizontal="center" vertical="center"/>
    </xf>
    <xf numFmtId="0" fontId="16" fillId="4" borderId="1" xfId="4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0" fontId="19" fillId="9" borderId="1" xfId="4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1" fontId="15" fillId="10" borderId="27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0" fontId="16" fillId="4" borderId="30" xfId="4" applyFont="1" applyFill="1" applyBorder="1" applyAlignment="1">
      <alignment horizontal="center" vertical="center"/>
    </xf>
    <xf numFmtId="0" fontId="19" fillId="9" borderId="31" xfId="4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right" vertical="center" wrapText="1"/>
    </xf>
    <xf numFmtId="1" fontId="21" fillId="0" borderId="27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165" fontId="22" fillId="0" borderId="26" xfId="0" applyNumberFormat="1" applyFont="1" applyFill="1" applyBorder="1" applyAlignment="1" applyProtection="1">
      <alignment horizontal="center" vertical="center"/>
    </xf>
    <xf numFmtId="1" fontId="22" fillId="0" borderId="26" xfId="0" applyNumberFormat="1" applyFont="1" applyFill="1" applyBorder="1" applyAlignment="1" applyProtection="1">
      <alignment horizontal="center" vertical="center"/>
    </xf>
    <xf numFmtId="165" fontId="20" fillId="0" borderId="26" xfId="0" applyNumberFormat="1" applyFont="1" applyFill="1" applyBorder="1" applyAlignment="1" applyProtection="1">
      <alignment horizontal="center" vertical="center"/>
    </xf>
    <xf numFmtId="165" fontId="20" fillId="0" borderId="1" xfId="0" applyNumberFormat="1" applyFont="1" applyFill="1" applyBorder="1" applyAlignment="1" applyProtection="1">
      <alignment horizontal="center" vertical="center"/>
    </xf>
    <xf numFmtId="165" fontId="20" fillId="0" borderId="28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65" fontId="1" fillId="0" borderId="3" xfId="2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/>
    </xf>
    <xf numFmtId="0" fontId="0" fillId="0" borderId="0" xfId="0" applyBorder="1"/>
    <xf numFmtId="1" fontId="20" fillId="0" borderId="26" xfId="0" applyNumberFormat="1" applyFont="1" applyFill="1" applyBorder="1" applyAlignment="1" applyProtection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165" fontId="20" fillId="0" borderId="32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5" fontId="24" fillId="2" borderId="0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25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11" xfId="0" applyBorder="1" applyAlignment="1"/>
    <xf numFmtId="0" fontId="25" fillId="0" borderId="33" xfId="0" applyFont="1" applyBorder="1" applyAlignment="1">
      <alignment horizontal="center" vertical="center" wrapText="1"/>
    </xf>
    <xf numFmtId="0" fontId="17" fillId="0" borderId="0" xfId="0" applyFont="1"/>
    <xf numFmtId="0" fontId="27" fillId="0" borderId="25" xfId="0" applyFont="1" applyBorder="1" applyAlignment="1">
      <alignment vertical="center"/>
    </xf>
    <xf numFmtId="0" fontId="27" fillId="11" borderId="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65" fontId="29" fillId="0" borderId="3" xfId="0" applyNumberFormat="1" applyFont="1" applyBorder="1" applyAlignment="1">
      <alignment horizontal="center" vertical="center"/>
    </xf>
    <xf numFmtId="165" fontId="29" fillId="11" borderId="3" xfId="0" applyNumberFormat="1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12" borderId="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59" fillId="2" borderId="44" xfId="0" applyFont="1" applyFill="1" applyBorder="1" applyAlignment="1" applyProtection="1">
      <alignment horizontal="left" vertical="center"/>
    </xf>
    <xf numFmtId="0" fontId="59" fillId="2" borderId="0" xfId="0" applyFont="1" applyFill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 textRotation="90" wrapText="1"/>
    </xf>
    <xf numFmtId="0" fontId="3" fillId="50" borderId="47" xfId="0" applyFont="1" applyFill="1" applyBorder="1" applyAlignment="1" applyProtection="1">
      <alignment horizontal="center" vertical="center" textRotation="90" wrapText="1"/>
    </xf>
    <xf numFmtId="0" fontId="16" fillId="2" borderId="48" xfId="0" applyFont="1" applyFill="1" applyBorder="1" applyAlignment="1" applyProtection="1">
      <alignment horizontal="center" vertical="center" textRotation="90" wrapText="1"/>
    </xf>
    <xf numFmtId="0" fontId="16" fillId="2" borderId="49" xfId="0" applyFont="1" applyFill="1" applyBorder="1" applyAlignment="1" applyProtection="1">
      <alignment horizontal="center" vertical="center" textRotation="90" wrapText="1"/>
    </xf>
    <xf numFmtId="0" fontId="16" fillId="10" borderId="49" xfId="0" applyFont="1" applyFill="1" applyBorder="1" applyAlignment="1" applyProtection="1">
      <alignment horizontal="center" vertical="center" textRotation="90" wrapText="1"/>
    </xf>
    <xf numFmtId="0" fontId="16" fillId="4" borderId="50" xfId="0" applyFont="1" applyFill="1" applyBorder="1" applyAlignment="1" applyProtection="1">
      <alignment horizontal="center" vertical="center" textRotation="90" wrapText="1"/>
    </xf>
    <xf numFmtId="0" fontId="16" fillId="2" borderId="1" xfId="0" applyFont="1" applyFill="1" applyBorder="1" applyAlignment="1" applyProtection="1">
      <alignment horizontal="center" vertical="center" textRotation="90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wrapText="1"/>
    </xf>
    <xf numFmtId="0" fontId="16" fillId="2" borderId="54" xfId="0" applyFont="1" applyFill="1" applyBorder="1" applyAlignment="1" applyProtection="1">
      <alignment horizontal="center" vertical="center" wrapText="1"/>
    </xf>
    <xf numFmtId="0" fontId="16" fillId="2" borderId="55" xfId="0" applyFont="1" applyFill="1" applyBorder="1" applyAlignment="1" applyProtection="1">
      <alignment horizontal="center" vertical="center" wrapText="1"/>
    </xf>
    <xf numFmtId="0" fontId="16" fillId="3" borderId="55" xfId="0" applyFont="1" applyFill="1" applyBorder="1" applyAlignment="1" applyProtection="1">
      <alignment horizontal="center" vertical="center" wrapText="1"/>
    </xf>
    <xf numFmtId="0" fontId="16" fillId="4" borderId="56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1" fontId="61" fillId="0" borderId="3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 applyProtection="1">
      <alignment horizontal="center" vertical="center"/>
    </xf>
    <xf numFmtId="0" fontId="3" fillId="10" borderId="2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vertical="center"/>
    </xf>
    <xf numFmtId="1" fontId="61" fillId="9" borderId="3" xfId="0" applyNumberFormat="1" applyFont="1" applyFill="1" applyBorder="1" applyAlignment="1">
      <alignment horizontal="center" vertical="center"/>
    </xf>
    <xf numFmtId="0" fontId="20" fillId="10" borderId="20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vertical="center" wrapText="1"/>
    </xf>
    <xf numFmtId="0" fontId="0" fillId="9" borderId="58" xfId="0" applyFill="1" applyBorder="1" applyAlignment="1">
      <alignment vertical="center" wrapText="1"/>
    </xf>
    <xf numFmtId="0" fontId="20" fillId="10" borderId="4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left" vertical="center" wrapText="1"/>
    </xf>
    <xf numFmtId="9" fontId="4" fillId="0" borderId="60" xfId="0" applyNumberFormat="1" applyFont="1" applyFill="1" applyBorder="1" applyAlignment="1" applyProtection="1">
      <alignment horizontal="center" vertical="center"/>
    </xf>
    <xf numFmtId="166" fontId="21" fillId="2" borderId="20" xfId="122" applyNumberFormat="1" applyFont="1" applyFill="1" applyBorder="1" applyAlignment="1" applyProtection="1">
      <alignment horizontal="center" vertical="center"/>
    </xf>
    <xf numFmtId="166" fontId="48" fillId="2" borderId="20" xfId="122" applyNumberFormat="1" applyFont="1" applyFill="1" applyBorder="1" applyAlignment="1" applyProtection="1">
      <alignment horizontal="center" vertical="center"/>
    </xf>
    <xf numFmtId="166" fontId="21" fillId="2" borderId="32" xfId="122" applyNumberFormat="1" applyFont="1" applyFill="1" applyBorder="1" applyAlignment="1" applyProtection="1">
      <alignment horizontal="center" vertical="center"/>
    </xf>
    <xf numFmtId="166" fontId="62" fillId="2" borderId="3" xfId="122" applyNumberFormat="1" applyFont="1" applyFill="1" applyBorder="1" applyAlignment="1" applyProtection="1">
      <alignment horizontal="center" vertical="center" wrapText="1"/>
    </xf>
    <xf numFmtId="0" fontId="4" fillId="5" borderId="61" xfId="0" applyFont="1" applyFill="1" applyBorder="1" applyAlignment="1" applyProtection="1">
      <alignment horizontal="center" vertical="center" wrapText="1"/>
    </xf>
    <xf numFmtId="171" fontId="3" fillId="5" borderId="61" xfId="0" applyNumberFormat="1" applyFont="1" applyFill="1" applyBorder="1" applyAlignment="1" applyProtection="1">
      <alignment horizontal="center" vertical="center"/>
    </xf>
    <xf numFmtId="171" fontId="3" fillId="5" borderId="62" xfId="0" applyNumberFormat="1" applyFont="1" applyFill="1" applyBorder="1" applyAlignment="1" applyProtection="1">
      <alignment horizontal="center" vertical="center"/>
    </xf>
    <xf numFmtId="0" fontId="64" fillId="0" borderId="57" xfId="0" applyFont="1" applyFill="1" applyBorder="1" applyAlignment="1" applyProtection="1">
      <alignment horizontal="right" vertical="center" wrapText="1"/>
    </xf>
    <xf numFmtId="0" fontId="64" fillId="0" borderId="32" xfId="0" applyFont="1" applyFill="1" applyBorder="1" applyAlignment="1" applyProtection="1">
      <alignment horizontal="right" vertical="center" wrapText="1"/>
    </xf>
    <xf numFmtId="0" fontId="64" fillId="0" borderId="28" xfId="0" applyFont="1" applyFill="1" applyBorder="1" applyAlignment="1" applyProtection="1">
      <alignment horizontal="right" vertical="center" wrapText="1"/>
    </xf>
    <xf numFmtId="171" fontId="64" fillId="0" borderId="6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166" fontId="15" fillId="0" borderId="3" xfId="122" applyNumberFormat="1" applyFont="1" applyFill="1" applyBorder="1" applyAlignment="1" applyProtection="1">
      <alignment horizontal="center" vertical="center"/>
    </xf>
    <xf numFmtId="166" fontId="15" fillId="0" borderId="3" xfId="122" applyNumberFormat="1" applyFont="1" applyFill="1" applyBorder="1" applyAlignment="1" applyProtection="1">
      <alignment horizontal="center" vertical="center" wrapText="1"/>
    </xf>
    <xf numFmtId="0" fontId="65" fillId="0" borderId="63" xfId="0" applyFont="1" applyFill="1" applyBorder="1" applyAlignment="1" applyProtection="1">
      <alignment horizontal="right" vertical="center" wrapText="1"/>
    </xf>
    <xf numFmtId="0" fontId="66" fillId="0" borderId="64" xfId="0" applyFont="1" applyFill="1" applyBorder="1" applyAlignment="1">
      <alignment horizontal="right" vertical="center" wrapText="1"/>
    </xf>
    <xf numFmtId="0" fontId="66" fillId="0" borderId="65" xfId="0" applyFont="1" applyBorder="1" applyAlignment="1">
      <alignment horizontal="right" vertical="center" wrapText="1"/>
    </xf>
    <xf numFmtId="0" fontId="65" fillId="0" borderId="4" xfId="0" applyFont="1" applyFill="1" applyBorder="1" applyAlignment="1" applyProtection="1">
      <alignment horizontal="center" vertical="center"/>
    </xf>
    <xf numFmtId="0" fontId="67" fillId="0" borderId="57" xfId="0" applyFont="1" applyFill="1" applyBorder="1" applyAlignment="1" applyProtection="1">
      <alignment horizontal="right" vertical="center" wrapText="1"/>
    </xf>
    <xf numFmtId="0" fontId="67" fillId="0" borderId="32" xfId="0" applyFont="1" applyFill="1" applyBorder="1" applyAlignment="1" applyProtection="1">
      <alignment horizontal="right" vertical="center" wrapText="1"/>
    </xf>
    <xf numFmtId="0" fontId="67" fillId="0" borderId="28" xfId="0" applyFont="1" applyFill="1" applyBorder="1" applyAlignment="1" applyProtection="1">
      <alignment horizontal="right" vertical="center" wrapText="1"/>
    </xf>
    <xf numFmtId="171" fontId="67" fillId="0" borderId="61" xfId="0" applyNumberFormat="1" applyFont="1" applyFill="1" applyBorder="1" applyAlignment="1" applyProtection="1">
      <alignment horizontal="center" vertical="center"/>
    </xf>
    <xf numFmtId="0" fontId="64" fillId="0" borderId="3" xfId="0" applyFont="1" applyFill="1" applyBorder="1" applyAlignment="1" applyProtection="1">
      <alignment horizontal="right" vertical="center" wrapText="1"/>
    </xf>
    <xf numFmtId="171" fontId="67" fillId="0" borderId="3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3" fillId="2" borderId="66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10" borderId="67" xfId="0" applyFont="1" applyFill="1" applyBorder="1" applyAlignment="1" applyProtection="1">
      <alignment horizontal="center" vertical="center" textRotation="90"/>
    </xf>
    <xf numFmtId="0" fontId="3" fillId="2" borderId="68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10" borderId="69" xfId="0" applyFont="1" applyFill="1" applyBorder="1" applyAlignment="1" applyProtection="1">
      <alignment horizontal="center" vertical="center"/>
    </xf>
    <xf numFmtId="165" fontId="65" fillId="0" borderId="20" xfId="0" applyNumberFormat="1" applyFont="1" applyFill="1" applyBorder="1" applyAlignment="1" applyProtection="1">
      <alignment horizontal="center" vertical="center"/>
    </xf>
    <xf numFmtId="165" fontId="69" fillId="0" borderId="20" xfId="0" applyNumberFormat="1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vertical="center"/>
    </xf>
    <xf numFmtId="165" fontId="69" fillId="9" borderId="20" xfId="0" applyNumberFormat="1" applyFont="1" applyFill="1" applyBorder="1" applyAlignment="1" applyProtection="1">
      <alignment horizontal="center" vertical="center"/>
    </xf>
    <xf numFmtId="0" fontId="4" fillId="4" borderId="57" xfId="0" applyFont="1" applyFill="1" applyBorder="1" applyAlignment="1" applyProtection="1">
      <alignment vertical="center" wrapText="1"/>
    </xf>
    <xf numFmtId="0" fontId="21" fillId="0" borderId="58" xfId="0" applyFont="1" applyBorder="1" applyAlignment="1">
      <alignment vertical="center" wrapText="1"/>
    </xf>
    <xf numFmtId="1" fontId="61" fillId="51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2" borderId="0" xfId="0" applyFont="1" applyFill="1" applyAlignment="1" applyProtection="1">
      <alignment horizontal="center"/>
    </xf>
    <xf numFmtId="0" fontId="59" fillId="2" borderId="0" xfId="0" applyFont="1" applyFill="1" applyBorder="1" applyAlignment="1" applyProtection="1">
      <alignment horizontal="center"/>
    </xf>
    <xf numFmtId="0" fontId="3" fillId="2" borderId="70" xfId="0" applyFont="1" applyFill="1" applyBorder="1" applyAlignment="1" applyProtection="1">
      <alignment horizontal="center" vertical="center"/>
    </xf>
    <xf numFmtId="0" fontId="3" fillId="2" borderId="71" xfId="0" applyFont="1" applyFill="1" applyBorder="1" applyAlignment="1" applyProtection="1">
      <alignment horizontal="center" vertical="center" textRotation="90" wrapText="1"/>
    </xf>
    <xf numFmtId="0" fontId="3" fillId="5" borderId="47" xfId="0" applyFont="1" applyFill="1" applyBorder="1" applyAlignment="1" applyProtection="1">
      <alignment horizontal="center" vertical="center" textRotation="90" wrapText="1"/>
    </xf>
    <xf numFmtId="0" fontId="0" fillId="0" borderId="72" xfId="0" applyBorder="1" applyAlignment="1">
      <alignment horizontal="center" vertical="center"/>
    </xf>
    <xf numFmtId="0" fontId="3" fillId="2" borderId="46" xfId="0" applyFont="1" applyFill="1" applyBorder="1" applyAlignment="1" applyProtection="1">
      <alignment horizontal="center" vertical="center" textRotation="90" wrapText="1"/>
    </xf>
    <xf numFmtId="0" fontId="16" fillId="4" borderId="55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left" vertical="center"/>
    </xf>
    <xf numFmtId="0" fontId="4" fillId="4" borderId="57" xfId="0" applyFont="1" applyFill="1" applyBorder="1" applyAlignment="1" applyProtection="1">
      <alignment vertical="center"/>
    </xf>
    <xf numFmtId="0" fontId="3" fillId="10" borderId="1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3" fillId="10" borderId="60" xfId="0" applyFont="1" applyFill="1" applyBorder="1" applyAlignment="1" applyProtection="1">
      <alignment horizontal="center" vertical="center"/>
    </xf>
    <xf numFmtId="0" fontId="3" fillId="10" borderId="28" xfId="0" applyFont="1" applyFill="1" applyBorder="1" applyAlignment="1" applyProtection="1">
      <alignment horizontal="center" vertical="center"/>
    </xf>
    <xf numFmtId="0" fontId="3" fillId="10" borderId="2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 wrapText="1"/>
    </xf>
    <xf numFmtId="0" fontId="3" fillId="2" borderId="62" xfId="0" applyFont="1" applyFill="1" applyBorder="1" applyAlignment="1" applyProtection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 vertical="center"/>
    </xf>
    <xf numFmtId="166" fontId="3" fillId="0" borderId="5" xfId="0" applyNumberFormat="1" applyFont="1" applyFill="1" applyBorder="1" applyAlignment="1" applyProtection="1">
      <alignment horizontal="center" vertical="center"/>
    </xf>
    <xf numFmtId="166" fontId="3" fillId="0" borderId="6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 wrapText="1"/>
    </xf>
    <xf numFmtId="0" fontId="20" fillId="0" borderId="8" xfId="0" applyFont="1" applyFill="1" applyBorder="1" applyAlignment="1" applyProtection="1">
      <alignment horizontal="right" vertical="center" wrapText="1"/>
    </xf>
    <xf numFmtId="0" fontId="20" fillId="0" borderId="73" xfId="0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3" fillId="0" borderId="74" xfId="0" applyFont="1" applyFill="1" applyBorder="1" applyAlignment="1" applyProtection="1">
      <alignment horizontal="right" vertical="center" wrapText="1"/>
    </xf>
    <xf numFmtId="0" fontId="3" fillId="0" borderId="75" xfId="0" applyFont="1" applyFill="1" applyBorder="1" applyAlignment="1" applyProtection="1">
      <alignment horizontal="right" vertical="center" wrapText="1"/>
    </xf>
    <xf numFmtId="0" fontId="3" fillId="0" borderId="76" xfId="0" applyFont="1" applyFill="1" applyBorder="1" applyAlignment="1" applyProtection="1">
      <alignment horizontal="right" vertical="center" wrapText="1"/>
    </xf>
    <xf numFmtId="9" fontId="71" fillId="2" borderId="5" xfId="122" applyFont="1" applyFill="1" applyBorder="1" applyAlignment="1" applyProtection="1">
      <alignment horizontal="center" vertical="center"/>
    </xf>
    <xf numFmtId="166" fontId="71" fillId="2" borderId="5" xfId="122" applyNumberFormat="1" applyFont="1" applyFill="1" applyBorder="1" applyAlignment="1" applyProtection="1">
      <alignment horizontal="center" vertical="center"/>
    </xf>
    <xf numFmtId="9" fontId="71" fillId="2" borderId="5" xfId="122" applyFont="1" applyFill="1" applyBorder="1" applyAlignment="1" applyProtection="1">
      <alignment horizontal="center" vertical="center" wrapText="1"/>
    </xf>
    <xf numFmtId="0" fontId="64" fillId="0" borderId="77" xfId="0" applyFont="1" applyFill="1" applyBorder="1" applyAlignment="1" applyProtection="1">
      <alignment horizontal="right" vertical="center" wrapText="1"/>
    </xf>
    <xf numFmtId="0" fontId="0" fillId="0" borderId="78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165" fontId="3" fillId="5" borderId="28" xfId="0" applyNumberFormat="1" applyFont="1" applyFill="1" applyBorder="1" applyAlignment="1" applyProtection="1">
      <alignment horizontal="center" vertical="center"/>
    </xf>
    <xf numFmtId="165" fontId="3" fillId="0" borderId="28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65" fillId="0" borderId="79" xfId="0" applyFont="1" applyFill="1" applyBorder="1" applyAlignment="1" applyProtection="1">
      <alignment horizontal="right" vertical="center" wrapText="1"/>
    </xf>
    <xf numFmtId="0" fontId="65" fillId="0" borderId="75" xfId="0" applyFont="1" applyFill="1" applyBorder="1" applyAlignment="1" applyProtection="1">
      <alignment horizontal="right" vertical="center" wrapText="1"/>
    </xf>
    <xf numFmtId="0" fontId="65" fillId="0" borderId="76" xfId="0" applyFont="1" applyFill="1" applyBorder="1" applyAlignment="1" applyProtection="1">
      <alignment horizontal="right" vertical="center" wrapText="1"/>
    </xf>
    <xf numFmtId="165" fontId="65" fillId="0" borderId="13" xfId="0" applyNumberFormat="1" applyFont="1" applyFill="1" applyBorder="1" applyAlignment="1" applyProtection="1">
      <alignment horizontal="center" vertical="center"/>
    </xf>
    <xf numFmtId="165" fontId="65" fillId="0" borderId="1" xfId="0" applyNumberFormat="1" applyFont="1" applyFill="1" applyBorder="1" applyAlignment="1" applyProtection="1">
      <alignment horizontal="center" vertical="center"/>
    </xf>
    <xf numFmtId="0" fontId="72" fillId="0" borderId="0" xfId="115" applyFont="1" applyFill="1" applyAlignment="1">
      <alignment horizontal="center" vertical="center" wrapText="1"/>
    </xf>
    <xf numFmtId="0" fontId="23" fillId="0" borderId="80" xfId="115" applyFont="1" applyFill="1" applyBorder="1" applyAlignment="1">
      <alignment horizontal="center"/>
    </xf>
    <xf numFmtId="0" fontId="23" fillId="0" borderId="0" xfId="115" applyFont="1" applyFill="1" applyAlignment="1"/>
    <xf numFmtId="0" fontId="74" fillId="0" borderId="81" xfId="115" applyFont="1" applyFill="1" applyBorder="1" applyAlignment="1">
      <alignment horizontal="center" vertical="center" wrapText="1"/>
    </xf>
    <xf numFmtId="0" fontId="75" fillId="0" borderId="81" xfId="115" applyFont="1" applyFill="1" applyBorder="1" applyAlignment="1">
      <alignment horizontal="center" vertical="center" wrapText="1"/>
    </xf>
    <xf numFmtId="0" fontId="76" fillId="0" borderId="81" xfId="115" applyFont="1" applyFill="1" applyBorder="1" applyAlignment="1">
      <alignment horizontal="center" vertical="center" wrapText="1"/>
    </xf>
    <xf numFmtId="0" fontId="77" fillId="52" borderId="81" xfId="115" applyFont="1" applyFill="1" applyBorder="1" applyAlignment="1">
      <alignment horizontal="center" vertical="center"/>
    </xf>
    <xf numFmtId="0" fontId="78" fillId="0" borderId="81" xfId="115" applyFont="1" applyFill="1" applyBorder="1" applyAlignment="1">
      <alignment horizontal="center" vertical="center" wrapText="1"/>
    </xf>
    <xf numFmtId="0" fontId="77" fillId="52" borderId="81" xfId="115" applyFont="1" applyFill="1" applyBorder="1" applyAlignment="1">
      <alignment horizontal="center" vertical="center" wrapText="1"/>
    </xf>
    <xf numFmtId="0" fontId="76" fillId="52" borderId="81" xfId="115" applyFont="1" applyFill="1" applyBorder="1" applyAlignment="1">
      <alignment horizontal="center" vertical="center" wrapText="1"/>
    </xf>
    <xf numFmtId="0" fontId="77" fillId="0" borderId="81" xfId="115" applyFont="1" applyFill="1" applyBorder="1" applyAlignment="1">
      <alignment horizontal="center" vertical="center" wrapText="1"/>
    </xf>
    <xf numFmtId="0" fontId="77" fillId="52" borderId="81" xfId="115" applyFont="1" applyFill="1" applyBorder="1" applyAlignment="1">
      <alignment horizontal="center" vertical="center"/>
    </xf>
    <xf numFmtId="0" fontId="78" fillId="0" borderId="81" xfId="115" applyFont="1" applyFill="1" applyBorder="1" applyAlignment="1">
      <alignment horizontal="center" vertical="center" wrapText="1"/>
    </xf>
    <xf numFmtId="0" fontId="79" fillId="0" borderId="82" xfId="115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80" fillId="52" borderId="82" xfId="115" applyFont="1" applyFill="1" applyBorder="1" applyAlignment="1">
      <alignment horizontal="center" vertical="center"/>
    </xf>
    <xf numFmtId="165" fontId="81" fillId="53" borderId="82" xfId="115" applyNumberFormat="1" applyFont="1" applyFill="1" applyBorder="1" applyAlignment="1">
      <alignment horizontal="center" vertical="center"/>
    </xf>
    <xf numFmtId="0" fontId="79" fillId="0" borderId="81" xfId="115" applyFont="1" applyFill="1" applyBorder="1" applyAlignment="1">
      <alignment vertical="center"/>
    </xf>
    <xf numFmtId="0" fontId="82" fillId="51" borderId="81" xfId="115" applyFont="1" applyFill="1" applyBorder="1" applyAlignment="1">
      <alignment vertical="center"/>
    </xf>
    <xf numFmtId="0" fontId="83" fillId="10" borderId="1" xfId="0" applyFont="1" applyFill="1" applyBorder="1" applyAlignment="1" applyProtection="1">
      <alignment horizontal="center" vertical="center"/>
    </xf>
    <xf numFmtId="0" fontId="81" fillId="51" borderId="81" xfId="115" applyFont="1" applyFill="1" applyBorder="1" applyAlignment="1">
      <alignment horizontal="center" vertical="center"/>
    </xf>
    <xf numFmtId="0" fontId="79" fillId="0" borderId="83" xfId="115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0" fontId="83" fillId="10" borderId="60" xfId="0" applyFont="1" applyFill="1" applyBorder="1" applyAlignment="1" applyProtection="1">
      <alignment horizontal="center" vertical="center"/>
    </xf>
    <xf numFmtId="0" fontId="81" fillId="51" borderId="84" xfId="0" applyFont="1" applyFill="1" applyBorder="1" applyAlignment="1">
      <alignment horizontal="center" vertical="center"/>
    </xf>
    <xf numFmtId="0" fontId="82" fillId="52" borderId="81" xfId="0" applyFont="1" applyFill="1" applyBorder="1" applyAlignment="1" applyProtection="1">
      <alignment horizontal="left" vertical="center" wrapText="1"/>
    </xf>
    <xf numFmtId="9" fontId="85" fillId="0" borderId="81" xfId="0" applyNumberFormat="1" applyFont="1" applyFill="1" applyBorder="1" applyAlignment="1" applyProtection="1">
      <alignment horizontal="center" vertical="center"/>
    </xf>
    <xf numFmtId="166" fontId="82" fillId="52" borderId="81" xfId="0" applyNumberFormat="1" applyFont="1" applyFill="1" applyBorder="1" applyAlignment="1" applyProtection="1">
      <alignment horizontal="center" vertical="center"/>
    </xf>
    <xf numFmtId="166" fontId="85" fillId="52" borderId="84" xfId="0" applyNumberFormat="1" applyFont="1" applyFill="1" applyBorder="1" applyAlignment="1" applyProtection="1">
      <alignment horizontal="center" vertical="center"/>
    </xf>
    <xf numFmtId="0" fontId="86" fillId="0" borderId="7" xfId="115" applyFont="1" applyFill="1" applyBorder="1" applyAlignment="1"/>
    <xf numFmtId="166" fontId="85" fillId="52" borderId="85" xfId="0" applyNumberFormat="1" applyFont="1" applyFill="1" applyBorder="1" applyAlignment="1" applyProtection="1">
      <alignment horizontal="center" vertical="center"/>
    </xf>
    <xf numFmtId="166" fontId="85" fillId="52" borderId="86" xfId="0" applyNumberFormat="1" applyFont="1" applyFill="1" applyBorder="1" applyAlignment="1" applyProtection="1">
      <alignment horizontal="center" vertical="center" wrapText="1"/>
    </xf>
    <xf numFmtId="166" fontId="85" fillId="52" borderId="81" xfId="0" applyNumberFormat="1" applyFont="1" applyFill="1" applyBorder="1" applyAlignment="1" applyProtection="1">
      <alignment horizontal="center" vertical="center"/>
    </xf>
    <xf numFmtId="165" fontId="85" fillId="0" borderId="81" xfId="115" applyNumberFormat="1" applyFont="1" applyFill="1" applyBorder="1" applyAlignment="1">
      <alignment horizontal="center" vertical="center"/>
    </xf>
    <xf numFmtId="165" fontId="85" fillId="0" borderId="84" xfId="115" applyNumberFormat="1" applyFont="1" applyFill="1" applyBorder="1" applyAlignment="1">
      <alignment horizontal="center" vertical="center"/>
    </xf>
    <xf numFmtId="165" fontId="85" fillId="0" borderId="86" xfId="115" applyNumberFormat="1" applyFont="1" applyFill="1" applyBorder="1" applyAlignment="1">
      <alignment horizontal="center" vertical="center" wrapText="1"/>
    </xf>
    <xf numFmtId="166" fontId="85" fillId="52" borderId="87" xfId="0" applyNumberFormat="1" applyFont="1" applyFill="1" applyBorder="1" applyAlignment="1" applyProtection="1">
      <alignment horizontal="center" vertical="center"/>
    </xf>
    <xf numFmtId="0" fontId="79" fillId="0" borderId="84" xfId="115" applyFont="1" applyFill="1" applyBorder="1" applyAlignment="1">
      <alignment horizontal="center" vertical="center" wrapText="1"/>
    </xf>
    <xf numFmtId="0" fontId="80" fillId="0" borderId="87" xfId="0" applyFont="1" applyBorder="1" applyAlignment="1">
      <alignment horizontal="center" vertical="center" wrapText="1"/>
    </xf>
    <xf numFmtId="0" fontId="80" fillId="0" borderId="84" xfId="0" applyFont="1" applyFill="1" applyBorder="1" applyAlignment="1">
      <alignment horizontal="center" vertical="center"/>
    </xf>
    <xf numFmtId="165" fontId="80" fillId="0" borderId="82" xfId="115" applyNumberFormat="1" applyFont="1" applyFill="1" applyBorder="1" applyAlignment="1">
      <alignment horizontal="center" vertical="center"/>
    </xf>
    <xf numFmtId="165" fontId="80" fillId="0" borderId="88" xfId="115" applyNumberFormat="1" applyFont="1" applyFill="1" applyBorder="1" applyAlignment="1">
      <alignment horizontal="center" vertical="center"/>
    </xf>
    <xf numFmtId="0" fontId="80" fillId="0" borderId="81" xfId="0" applyFont="1" applyFill="1" applyBorder="1" applyAlignment="1">
      <alignment horizontal="center" vertical="center"/>
    </xf>
    <xf numFmtId="0" fontId="80" fillId="0" borderId="89" xfId="0" applyFont="1" applyFill="1" applyBorder="1" applyAlignment="1">
      <alignment horizontal="center" vertical="center"/>
    </xf>
    <xf numFmtId="0" fontId="87" fillId="54" borderId="83" xfId="115" applyFont="1" applyFill="1" applyBorder="1" applyAlignment="1">
      <alignment horizontal="center" vertical="center" wrapText="1"/>
    </xf>
    <xf numFmtId="0" fontId="87" fillId="54" borderId="83" xfId="115" applyFont="1" applyFill="1" applyBorder="1" applyAlignment="1">
      <alignment horizontal="center" vertical="center"/>
    </xf>
    <xf numFmtId="166" fontId="87" fillId="54" borderId="83" xfId="115" applyNumberFormat="1" applyFont="1" applyFill="1" applyBorder="1" applyAlignment="1">
      <alignment horizontal="center" vertical="center"/>
    </xf>
    <xf numFmtId="0" fontId="79" fillId="0" borderId="3" xfId="115" applyFont="1" applyFill="1" applyBorder="1" applyAlignment="1">
      <alignment horizontal="right" vertical="center" wrapText="1"/>
    </xf>
    <xf numFmtId="0" fontId="80" fillId="0" borderId="3" xfId="0" applyFont="1" applyBorder="1" applyAlignment="1">
      <alignment horizontal="right" vertical="center" wrapText="1"/>
    </xf>
    <xf numFmtId="0" fontId="80" fillId="0" borderId="3" xfId="0" applyFont="1" applyFill="1" applyBorder="1" applyAlignment="1">
      <alignment horizontal="center" vertical="center"/>
    </xf>
    <xf numFmtId="165" fontId="80" fillId="0" borderId="3" xfId="115" applyNumberFormat="1" applyFont="1" applyFill="1" applyBorder="1" applyAlignment="1">
      <alignment horizontal="center" vertical="center"/>
    </xf>
    <xf numFmtId="0" fontId="79" fillId="0" borderId="3" xfId="115" applyFont="1" applyFill="1" applyBorder="1" applyAlignment="1">
      <alignment horizontal="right" vertical="center"/>
    </xf>
    <xf numFmtId="0" fontId="80" fillId="0" borderId="3" xfId="0" applyFont="1" applyBorder="1" applyAlignment="1">
      <alignment horizontal="right" vertical="center"/>
    </xf>
    <xf numFmtId="0" fontId="86" fillId="0" borderId="0" xfId="115" applyFont="1" applyFill="1" applyAlignment="1"/>
    <xf numFmtId="0" fontId="72" fillId="0" borderId="80" xfId="115" applyFont="1" applyFill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72" fillId="0" borderId="0" xfId="115" applyFont="1" applyFill="1" applyAlignment="1">
      <alignment horizontal="center" vertical="center" wrapText="1"/>
    </xf>
    <xf numFmtId="0" fontId="74" fillId="0" borderId="81" xfId="115" applyFont="1" applyFill="1" applyBorder="1" applyAlignment="1">
      <alignment horizontal="center" vertical="center"/>
    </xf>
    <xf numFmtId="0" fontId="78" fillId="0" borderId="84" xfId="115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>
      <alignment horizontal="center" vertical="center"/>
    </xf>
    <xf numFmtId="1" fontId="80" fillId="52" borderId="82" xfId="115" applyNumberFormat="1" applyFont="1" applyFill="1" applyBorder="1" applyAlignment="1">
      <alignment horizontal="center" vertical="center"/>
    </xf>
    <xf numFmtId="165" fontId="81" fillId="51" borderId="82" xfId="115" applyNumberFormat="1" applyFont="1" applyFill="1" applyBorder="1" applyAlignment="1">
      <alignment horizontal="center" vertical="center"/>
    </xf>
    <xf numFmtId="1" fontId="80" fillId="52" borderId="81" xfId="115" applyNumberFormat="1" applyFont="1" applyFill="1" applyBorder="1" applyAlignment="1">
      <alignment horizontal="center" vertical="center"/>
    </xf>
    <xf numFmtId="1" fontId="81" fillId="9" borderId="3" xfId="0" applyNumberFormat="1" applyFont="1" applyFill="1" applyBorder="1" applyAlignment="1">
      <alignment horizontal="center" vertical="center"/>
    </xf>
    <xf numFmtId="1" fontId="81" fillId="0" borderId="11" xfId="0" applyNumberFormat="1" applyFont="1" applyFill="1" applyBorder="1" applyAlignment="1">
      <alignment horizontal="center" vertical="center"/>
    </xf>
    <xf numFmtId="0" fontId="84" fillId="51" borderId="81" xfId="115" applyFont="1" applyFill="1" applyBorder="1" applyAlignment="1">
      <alignment horizontal="center" vertical="center" wrapText="1"/>
    </xf>
    <xf numFmtId="1" fontId="81" fillId="51" borderId="3" xfId="0" applyNumberFormat="1" applyFont="1" applyFill="1" applyBorder="1" applyAlignment="1">
      <alignment horizontal="center" vertical="center"/>
    </xf>
    <xf numFmtId="0" fontId="80" fillId="51" borderId="82" xfId="115" applyFont="1" applyFill="1" applyBorder="1" applyAlignment="1">
      <alignment horizontal="center" vertical="center"/>
    </xf>
    <xf numFmtId="0" fontId="80" fillId="51" borderId="88" xfId="115" applyFont="1" applyFill="1" applyBorder="1" applyAlignment="1">
      <alignment horizontal="center" vertical="center"/>
    </xf>
    <xf numFmtId="0" fontId="89" fillId="52" borderId="81" xfId="0" applyFont="1" applyFill="1" applyBorder="1" applyAlignment="1" applyProtection="1">
      <alignment horizontal="left" vertical="center" wrapText="1"/>
    </xf>
    <xf numFmtId="9" fontId="90" fillId="0" borderId="82" xfId="0" applyNumberFormat="1" applyFont="1" applyFill="1" applyBorder="1" applyAlignment="1" applyProtection="1">
      <alignment horizontal="center" vertical="center"/>
    </xf>
    <xf numFmtId="166" fontId="89" fillId="52" borderId="90" xfId="0" applyNumberFormat="1" applyFont="1" applyFill="1" applyBorder="1" applyAlignment="1" applyProtection="1">
      <alignment horizontal="center" vertical="center"/>
    </xf>
    <xf numFmtId="166" fontId="90" fillId="52" borderId="81" xfId="0" applyNumberFormat="1" applyFont="1" applyFill="1" applyBorder="1" applyAlignment="1" applyProtection="1">
      <alignment horizontal="center" vertical="center"/>
    </xf>
    <xf numFmtId="166" fontId="90" fillId="52" borderId="84" xfId="0" applyNumberFormat="1" applyFont="1" applyFill="1" applyBorder="1" applyAlignment="1" applyProtection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65" fontId="91" fillId="0" borderId="82" xfId="115" applyNumberFormat="1" applyFont="1" applyFill="1" applyBorder="1" applyAlignment="1">
      <alignment horizontal="center" vertical="center"/>
    </xf>
    <xf numFmtId="165" fontId="91" fillId="0" borderId="90" xfId="115" applyNumberFormat="1" applyFont="1" applyFill="1" applyBorder="1" applyAlignment="1">
      <alignment horizontal="center" vertical="center"/>
    </xf>
    <xf numFmtId="166" fontId="90" fillId="52" borderId="3" xfId="0" applyNumberFormat="1" applyFont="1" applyFill="1" applyBorder="1" applyAlignment="1" applyProtection="1">
      <alignment horizontal="center" vertical="center"/>
    </xf>
    <xf numFmtId="165" fontId="91" fillId="0" borderId="91" xfId="115" applyNumberFormat="1" applyFont="1" applyFill="1" applyBorder="1" applyAlignment="1">
      <alignment horizontal="center" vertical="center"/>
    </xf>
    <xf numFmtId="165" fontId="91" fillId="0" borderId="81" xfId="115" applyNumberFormat="1" applyFont="1" applyFill="1" applyBorder="1" applyAlignment="1">
      <alignment horizontal="center" vertical="center"/>
    </xf>
    <xf numFmtId="0" fontId="92" fillId="0" borderId="84" xfId="115" applyFont="1" applyFill="1" applyBorder="1" applyAlignment="1">
      <alignment horizontal="right" vertical="center" wrapText="1"/>
    </xf>
    <xf numFmtId="0" fontId="80" fillId="0" borderId="87" xfId="0" applyFont="1" applyBorder="1" applyAlignment="1">
      <alignment horizontal="right" vertical="center" wrapText="1"/>
    </xf>
    <xf numFmtId="0" fontId="80" fillId="0" borderId="82" xfId="115" applyFont="1" applyFill="1" applyBorder="1" applyAlignment="1">
      <alignment horizontal="center" vertical="center"/>
    </xf>
    <xf numFmtId="0" fontId="80" fillId="0" borderId="88" xfId="115" applyFont="1" applyFill="1" applyBorder="1" applyAlignment="1">
      <alignment horizontal="center" vertical="center"/>
    </xf>
    <xf numFmtId="0" fontId="61" fillId="0" borderId="7" xfId="115" applyFont="1" applyFill="1" applyBorder="1" applyAlignment="1">
      <alignment horizontal="center" vertical="center" wrapText="1"/>
    </xf>
    <xf numFmtId="0" fontId="61" fillId="0" borderId="9" xfId="115" applyFont="1" applyFill="1" applyBorder="1" applyAlignment="1">
      <alignment horizontal="center" vertical="center" wrapText="1"/>
    </xf>
    <xf numFmtId="0" fontId="91" fillId="0" borderId="3" xfId="1" applyNumberFormat="1" applyFont="1" applyFill="1" applyBorder="1" applyAlignment="1">
      <alignment horizontal="center" vertical="center"/>
    </xf>
    <xf numFmtId="166" fontId="91" fillId="0" borderId="3" xfId="1" applyNumberFormat="1" applyFont="1" applyFill="1" applyBorder="1" applyAlignment="1">
      <alignment horizontal="center" vertical="center"/>
    </xf>
    <xf numFmtId="166" fontId="91" fillId="0" borderId="3" xfId="1" applyNumberFormat="1" applyFont="1" applyFill="1" applyBorder="1" applyAlignment="1">
      <alignment horizontal="center" vertical="center" wrapText="1"/>
    </xf>
    <xf numFmtId="165" fontId="80" fillId="0" borderId="90" xfId="115" applyNumberFormat="1" applyFont="1" applyFill="1" applyBorder="1" applyAlignment="1">
      <alignment horizontal="center" vertical="center"/>
    </xf>
    <xf numFmtId="0" fontId="80" fillId="0" borderId="3" xfId="115" applyFont="1" applyFill="1" applyBorder="1" applyAlignment="1">
      <alignment horizontal="center" vertical="center"/>
    </xf>
    <xf numFmtId="165" fontId="80" fillId="0" borderId="91" xfId="115" applyNumberFormat="1" applyFont="1" applyFill="1" applyBorder="1" applyAlignment="1">
      <alignment horizontal="center" vertical="center"/>
    </xf>
    <xf numFmtId="0" fontId="79" fillId="0" borderId="92" xfId="115" applyFont="1" applyFill="1" applyBorder="1" applyAlignment="1">
      <alignment horizontal="right" vertical="center" wrapText="1"/>
    </xf>
    <xf numFmtId="0" fontId="80" fillId="0" borderId="93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left" vertical="center"/>
    </xf>
    <xf numFmtId="0" fontId="84" fillId="51" borderId="81" xfId="115" applyFont="1" applyFill="1" applyBorder="1" applyAlignment="1">
      <alignment horizontal="left" vertical="center"/>
    </xf>
    <xf numFmtId="166" fontId="93" fillId="0" borderId="3" xfId="122" applyNumberFormat="1" applyFont="1" applyFill="1" applyBorder="1" applyAlignment="1" applyProtection="1">
      <alignment horizontal="center" vertical="center"/>
    </xf>
    <xf numFmtId="166" fontId="85" fillId="54" borderId="83" xfId="115" applyNumberFormat="1" applyFont="1" applyFill="1" applyBorder="1" applyAlignment="1">
      <alignment horizontal="center" vertical="center"/>
    </xf>
  </cellXfs>
  <cellStyles count="139">
    <cellStyle name="20% — акцент1" xfId="5"/>
    <cellStyle name="20% - Акцент1 2" xfId="6"/>
    <cellStyle name="20% — акцент2" xfId="7"/>
    <cellStyle name="20% - Акцент2 2" xfId="8"/>
    <cellStyle name="20% — акцент3" xfId="9"/>
    <cellStyle name="20% - Акцент3 2" xfId="10"/>
    <cellStyle name="20% — акцент4" xfId="11"/>
    <cellStyle name="20% - Акцент4 2" xfId="12"/>
    <cellStyle name="20% — акцент5" xfId="13"/>
    <cellStyle name="20% - Акцент5 2" xfId="14"/>
    <cellStyle name="20% — акцент6" xfId="15"/>
    <cellStyle name="20% - Акцент6 2" xfId="16"/>
    <cellStyle name="40% — акцент1" xfId="17"/>
    <cellStyle name="40% - Акцент1 2" xfId="18"/>
    <cellStyle name="40% — акцент2" xfId="19"/>
    <cellStyle name="40% - Акцент2 2" xfId="20"/>
    <cellStyle name="40% — акцент3" xfId="21"/>
    <cellStyle name="40% - Акцент3 2" xfId="22"/>
    <cellStyle name="40% — акцент4" xfId="23"/>
    <cellStyle name="40% - Акцент4 2" xfId="24"/>
    <cellStyle name="40% — акцент5" xfId="25"/>
    <cellStyle name="40% - Акцент5 2" xfId="26"/>
    <cellStyle name="40% — акцент6" xfId="27"/>
    <cellStyle name="40% - Акцент6 2" xfId="28"/>
    <cellStyle name="40% - Акцент6 3" xfId="29"/>
    <cellStyle name="60% — акцент1" xfId="30"/>
    <cellStyle name="60% - Акцент1 2" xfId="31"/>
    <cellStyle name="60% — акцент2" xfId="32"/>
    <cellStyle name="60% - Акцент2 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- Акцент5 2" xfId="39"/>
    <cellStyle name="60% — акцент6" xfId="40"/>
    <cellStyle name="60% - Акцент6 2" xfId="41"/>
    <cellStyle name="Comma" xfId="42"/>
    <cellStyle name="Comma [0]_Forma" xfId="43"/>
    <cellStyle name="Comma_Forma" xfId="44"/>
    <cellStyle name="Currency" xfId="45"/>
    <cellStyle name="Currency [0]_Forma" xfId="46"/>
    <cellStyle name="Currency_Forma" xfId="47"/>
    <cellStyle name="Date" xfId="48"/>
    <cellStyle name="Excel_BuiltIn_Percent" xfId="49"/>
    <cellStyle name="Fixed" xfId="50"/>
    <cellStyle name="Heading1" xfId="51"/>
    <cellStyle name="Heading2" xfId="52"/>
    <cellStyle name="Îáű÷íűé_ÂŰŐÎÄ" xfId="53"/>
    <cellStyle name="normal" xfId="54"/>
    <cellStyle name="Percent" xfId="55"/>
    <cellStyle name="Total" xfId="56"/>
    <cellStyle name="Акцент1 2" xfId="57"/>
    <cellStyle name="Акцент1 3" xfId="58"/>
    <cellStyle name="Акцент2 2" xfId="59"/>
    <cellStyle name="Акцент2 3" xfId="60"/>
    <cellStyle name="Акцент3 2" xfId="61"/>
    <cellStyle name="Акцент3 3" xfId="62"/>
    <cellStyle name="Акцент4 2" xfId="63"/>
    <cellStyle name="Акцент4 3" xfId="64"/>
    <cellStyle name="Акцент5 2" xfId="65"/>
    <cellStyle name="Акцент5 3" xfId="66"/>
    <cellStyle name="Акцент6 2" xfId="67"/>
    <cellStyle name="Акцент6 3" xfId="68"/>
    <cellStyle name="Ввод  2" xfId="69"/>
    <cellStyle name="Ввод  3" xfId="70"/>
    <cellStyle name="Вывод 2" xfId="71"/>
    <cellStyle name="Вывод 3" xfId="72"/>
    <cellStyle name="Вычисление 2" xfId="73"/>
    <cellStyle name="Вычисление 3" xfId="74"/>
    <cellStyle name="Заголовок 1 2" xfId="75"/>
    <cellStyle name="Заголовок 1 3" xfId="76"/>
    <cellStyle name="Заголовок 2 2" xfId="77"/>
    <cellStyle name="Заголовок 2 3" xfId="78"/>
    <cellStyle name="Заголовок 3 2" xfId="79"/>
    <cellStyle name="Заголовок 3 3" xfId="80"/>
    <cellStyle name="Заголовок 4 2" xfId="81"/>
    <cellStyle name="Заголовок 4 3" xfId="82"/>
    <cellStyle name="Итог 2" xfId="83"/>
    <cellStyle name="Итог 3" xfId="84"/>
    <cellStyle name="Контрольная ячейка 2" xfId="85"/>
    <cellStyle name="Контрольная ячейка 3" xfId="86"/>
    <cellStyle name="Название 2" xfId="87"/>
    <cellStyle name="Название 3" xfId="88"/>
    <cellStyle name="Нейтральный 2" xfId="89"/>
    <cellStyle name="Нейтральный 3" xfId="90"/>
    <cellStyle name="Обычный" xfId="0" builtinId="0"/>
    <cellStyle name="Обычный 13" xfId="91"/>
    <cellStyle name="Обычный 2" xfId="92"/>
    <cellStyle name="Обычный 2 2" xfId="93"/>
    <cellStyle name="Обычный 2 3" xfId="94"/>
    <cellStyle name="Обычный 2 4" xfId="95"/>
    <cellStyle name="Обычный 2 5" xfId="96"/>
    <cellStyle name="Обычный 3" xfId="97"/>
    <cellStyle name="Обычный 3 2" xfId="98"/>
    <cellStyle name="Обычный 3 2 2" xfId="99"/>
    <cellStyle name="Обычный 3 3" xfId="100"/>
    <cellStyle name="Обычный 3 3 2" xfId="101"/>
    <cellStyle name="Обычный 3 4" xfId="102"/>
    <cellStyle name="Обычный 3 5" xfId="103"/>
    <cellStyle name="Обычный 4" xfId="104"/>
    <cellStyle name="Обычный 4 2" xfId="105"/>
    <cellStyle name="Обычный 4 3" xfId="106"/>
    <cellStyle name="Обычный 4 4" xfId="4"/>
    <cellStyle name="Обычный 5" xfId="2"/>
    <cellStyle name="Обычный 5 2" xfId="107"/>
    <cellStyle name="Обычный 5 3" xfId="108"/>
    <cellStyle name="Обычный 5 4" xfId="109"/>
    <cellStyle name="Обычный 6" xfId="110"/>
    <cellStyle name="Обычный 6 2" xfId="111"/>
    <cellStyle name="Обычный 7" xfId="112"/>
    <cellStyle name="Обычный 8" xfId="113"/>
    <cellStyle name="Обычный 9" xfId="114"/>
    <cellStyle name="Обычный_Смертность от травм всего населения за 9 месяцев 2008 г. (version 1)" xfId="115"/>
    <cellStyle name="Плохой 2" xfId="116"/>
    <cellStyle name="Плохой 3" xfId="117"/>
    <cellStyle name="Пояснение 2" xfId="118"/>
    <cellStyle name="Пояснение 3" xfId="119"/>
    <cellStyle name="Примечание 2" xfId="120"/>
    <cellStyle name="Примечание 3" xfId="121"/>
    <cellStyle name="Процентный" xfId="1" builtinId="5"/>
    <cellStyle name="Процентный 2" xfId="122"/>
    <cellStyle name="Процентный 2 2" xfId="123"/>
    <cellStyle name="Процентный 2 3" xfId="124"/>
    <cellStyle name="Процентный 3" xfId="125"/>
    <cellStyle name="Процентный 3 2" xfId="126"/>
    <cellStyle name="Процентный 4" xfId="127"/>
    <cellStyle name="Процентный 5" xfId="128"/>
    <cellStyle name="Процентный 5 2" xfId="129"/>
    <cellStyle name="Процентный 6" xfId="130"/>
    <cellStyle name="Связанная ячейка 2" xfId="131"/>
    <cellStyle name="Связанная ячейка 3" xfId="132"/>
    <cellStyle name="ТЕКСТ" xfId="133"/>
    <cellStyle name="Текст предупреждения 2" xfId="134"/>
    <cellStyle name="Текст предупреждения 3" xfId="135"/>
    <cellStyle name="Финансовый 2" xfId="3"/>
    <cellStyle name="Финансовый 3" xfId="136"/>
    <cellStyle name="Хороший 2" xfId="137"/>
    <cellStyle name="Хороший 3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15,16,17,18,19/2020/&#1045;&#1089;&#1090;&#1077;-&#1077;%20&#1076;&#1074;&#1080;-&#1077;-20&#1075;/&#1044;&#1077;&#1084;&#1086;&#1075;&#1088;&#1072;&#1092;&#1080;&#1103;%20-2020/&#1044;&#1077;&#1084;&#1086;&#1075;&#1088;&#1072;&#1092;&#1080;&#1103;%2020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15,16,17,18,19/2020/&#1045;&#1089;&#1090;&#1077;-&#1077;%20&#1076;&#1074;&#1080;-&#1077;-20&#1075;/&#1044;&#1077;&#1084;&#1086;&#1075;&#1088;&#1072;&#1092;&#1080;&#1103;%20-2020/&#1082;&#1083;&#1072;&#1089;&#1089;&#1072;&#1084;%20&#1073;&#1086;&#1083;&#1077;&#1079;%20-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15,16,17,18,19/2020/&#1045;&#1089;&#1090;&#1077;-&#1077;%20&#1076;&#1074;&#1080;-&#1077;-20&#1075;/&#1044;&#1077;&#1084;&#1086;&#1075;&#1088;&#1072;&#1092;&#1080;&#1103;%20-2020/&#1090;&#1088;&#1072;&#1074;&#1084;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"/>
      <sheetName val="шаб"/>
      <sheetName val="шаб-1"/>
      <sheetName val="12 мес-19"/>
      <sheetName val="12 мес-19 (2)"/>
      <sheetName val="19 -малочис кор нас"/>
      <sheetName val="Демогр нац проект19-18г-тру сп"/>
      <sheetName val="ян-20"/>
      <sheetName val="февр"/>
      <sheetName val="за 2мес (2)"/>
      <sheetName val="мар"/>
      <sheetName val="1 квар"/>
      <sheetName val="у-кан-1 кв "/>
      <sheetName val="у-кок-1 кв  (2)"/>
      <sheetName val="осн пока по  Чой"/>
      <sheetName val="1 квар (2010-2019)"/>
      <sheetName val="апр-19"/>
      <sheetName val="4 мес-19"/>
      <sheetName val="маЙ-1"/>
      <sheetName val="5 мес "/>
      <sheetName val="июн "/>
      <sheetName val="I полуг-19"/>
      <sheetName val="6 мес -умер по возрасту"/>
      <sheetName val="Дем-ян-июн"/>
      <sheetName val="ТРУДОСП"/>
      <sheetName val="июль "/>
      <sheetName val="7 мес-19 "/>
      <sheetName val="для МЗ-7 мес"/>
      <sheetName val="авг-19"/>
      <sheetName val="Дем ян-де-19-1"/>
      <sheetName val="8 мес-19"/>
      <sheetName val="сен-19"/>
      <sheetName val="за окт-по ЗАГС"/>
      <sheetName val="9 мес-19"/>
      <sheetName val="окт-19"/>
      <sheetName val="10 мес-19"/>
      <sheetName val="ноя-19"/>
      <sheetName val="11 мес-19"/>
      <sheetName val="ДЕК-19"/>
      <sheetName val="дек-19 "/>
      <sheetName val="12 мес-19-по ЗАГС"/>
      <sheetName val="12 мес-19-мо дан"/>
      <sheetName val="Малочисл (4)"/>
      <sheetName val="ум, род-ь(не вводить!)(17г  (2"/>
      <sheetName val="РДПрест (2)"/>
      <sheetName val="хор памят (2)"/>
      <sheetName val="инвесторы (2)"/>
      <sheetName val="ЭЭГ (2)"/>
      <sheetName val="Сад орг (2)"/>
      <sheetName val="50 лет (2)"/>
      <sheetName val="относитель величины (2)"/>
      <sheetName val="по кварт17,18г (2)"/>
      <sheetName val="13,14,153,16,17,18 (2)"/>
      <sheetName val="16,17,18 (2)"/>
      <sheetName val="1 квар (2010-2018)"/>
      <sheetName val="Малочисл"/>
      <sheetName val="по класс бол-19,18"/>
      <sheetName val="Дем ян-де-19"/>
      <sheetName val="Россздрав 2019-2018г"/>
      <sheetName val="18-17г"/>
      <sheetName val="РДПрест"/>
      <sheetName val="хор памят"/>
      <sheetName val="инвесторы"/>
      <sheetName val="ЭЭГ"/>
      <sheetName val="Сад орг"/>
      <sheetName val="50 лет"/>
      <sheetName val="Лист1"/>
      <sheetName val="Лист3"/>
      <sheetName val="относ вели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C7">
            <v>34580.5</v>
          </cell>
          <cell r="D7">
            <v>26</v>
          </cell>
          <cell r="E7">
            <v>41</v>
          </cell>
          <cell r="F7">
            <v>24</v>
          </cell>
          <cell r="G7">
            <v>17</v>
          </cell>
          <cell r="L7">
            <v>11</v>
          </cell>
          <cell r="M7">
            <v>7</v>
          </cell>
          <cell r="N7">
            <v>4</v>
          </cell>
          <cell r="O7">
            <v>30</v>
          </cell>
        </row>
        <row r="8">
          <cell r="C8">
            <v>8061</v>
          </cell>
          <cell r="D8">
            <v>6</v>
          </cell>
          <cell r="E8">
            <v>12</v>
          </cell>
          <cell r="F8">
            <v>10</v>
          </cell>
          <cell r="G8">
            <v>2</v>
          </cell>
          <cell r="L8">
            <v>8</v>
          </cell>
          <cell r="M8">
            <v>8</v>
          </cell>
          <cell r="O8">
            <v>4</v>
          </cell>
        </row>
        <row r="9">
          <cell r="C9">
            <v>12384</v>
          </cell>
          <cell r="D9">
            <v>15</v>
          </cell>
          <cell r="E9">
            <v>23</v>
          </cell>
          <cell r="F9">
            <v>11</v>
          </cell>
          <cell r="G9">
            <v>12</v>
          </cell>
          <cell r="L9">
            <v>1</v>
          </cell>
          <cell r="M9">
            <v>1</v>
          </cell>
          <cell r="O9">
            <v>22</v>
          </cell>
        </row>
        <row r="10">
          <cell r="C10">
            <v>13678.5</v>
          </cell>
          <cell r="D10">
            <v>23</v>
          </cell>
          <cell r="E10">
            <v>12</v>
          </cell>
          <cell r="F10">
            <v>9</v>
          </cell>
          <cell r="G10">
            <v>3</v>
          </cell>
          <cell r="L10">
            <v>2</v>
          </cell>
          <cell r="M10">
            <v>2</v>
          </cell>
          <cell r="O10">
            <v>10</v>
          </cell>
        </row>
        <row r="11">
          <cell r="C11">
            <v>14112.5</v>
          </cell>
          <cell r="D11">
            <v>12</v>
          </cell>
          <cell r="E11">
            <v>15</v>
          </cell>
          <cell r="F11">
            <v>9</v>
          </cell>
          <cell r="G11">
            <v>6</v>
          </cell>
          <cell r="L11">
            <v>5</v>
          </cell>
          <cell r="M11">
            <v>4</v>
          </cell>
          <cell r="N11">
            <v>1</v>
          </cell>
          <cell r="O11">
            <v>10</v>
          </cell>
          <cell r="Y11">
            <v>1</v>
          </cell>
        </row>
        <row r="12">
          <cell r="C12">
            <v>11762.5</v>
          </cell>
          <cell r="D12">
            <v>16</v>
          </cell>
          <cell r="E12">
            <v>13</v>
          </cell>
          <cell r="F12">
            <v>6</v>
          </cell>
          <cell r="G12">
            <v>7</v>
          </cell>
          <cell r="I12">
            <v>1</v>
          </cell>
          <cell r="L12">
            <v>2</v>
          </cell>
          <cell r="M12">
            <v>2</v>
          </cell>
          <cell r="O12">
            <v>10</v>
          </cell>
        </row>
        <row r="13">
          <cell r="C13">
            <v>19598.5</v>
          </cell>
          <cell r="D13">
            <v>27</v>
          </cell>
          <cell r="E13">
            <v>12</v>
          </cell>
          <cell r="F13">
            <v>7</v>
          </cell>
          <cell r="G13">
            <v>5</v>
          </cell>
          <cell r="L13">
            <v>5</v>
          </cell>
          <cell r="M13">
            <v>4</v>
          </cell>
          <cell r="N13">
            <v>1</v>
          </cell>
          <cell r="O13">
            <v>7</v>
          </cell>
        </row>
        <row r="14">
          <cell r="C14">
            <v>14601.5</v>
          </cell>
          <cell r="D14">
            <v>23</v>
          </cell>
          <cell r="E14">
            <v>8</v>
          </cell>
          <cell r="F14">
            <v>7</v>
          </cell>
          <cell r="G14">
            <v>1</v>
          </cell>
          <cell r="L14">
            <v>3</v>
          </cell>
          <cell r="M14">
            <v>3</v>
          </cell>
          <cell r="O14">
            <v>5</v>
          </cell>
        </row>
        <row r="15">
          <cell r="C15">
            <v>16120.5</v>
          </cell>
          <cell r="D15">
            <v>16</v>
          </cell>
          <cell r="E15">
            <v>15</v>
          </cell>
          <cell r="F15">
            <v>10</v>
          </cell>
          <cell r="G15">
            <v>5</v>
          </cell>
          <cell r="L15">
            <v>8</v>
          </cell>
          <cell r="M15">
            <v>5</v>
          </cell>
          <cell r="N15">
            <v>3</v>
          </cell>
          <cell r="O15">
            <v>7</v>
          </cell>
        </row>
        <row r="16">
          <cell r="C16">
            <v>10768.5</v>
          </cell>
          <cell r="D16">
            <v>13</v>
          </cell>
          <cell r="E16">
            <v>14</v>
          </cell>
          <cell r="F16">
            <v>8</v>
          </cell>
          <cell r="G16">
            <v>6</v>
          </cell>
          <cell r="L16">
            <v>2</v>
          </cell>
          <cell r="M16">
            <v>2</v>
          </cell>
          <cell r="O16">
            <v>12</v>
          </cell>
        </row>
        <row r="17">
          <cell r="D17">
            <v>177</v>
          </cell>
          <cell r="E17">
            <v>165</v>
          </cell>
          <cell r="F17">
            <v>101</v>
          </cell>
          <cell r="G17">
            <v>64</v>
          </cell>
          <cell r="H17">
            <v>0</v>
          </cell>
          <cell r="I17">
            <v>1</v>
          </cell>
          <cell r="J17">
            <v>0</v>
          </cell>
          <cell r="K17">
            <v>0</v>
          </cell>
          <cell r="L17">
            <v>47</v>
          </cell>
          <cell r="M17">
            <v>38</v>
          </cell>
          <cell r="N17">
            <v>9</v>
          </cell>
          <cell r="O17">
            <v>117</v>
          </cell>
          <cell r="Y17">
            <v>1</v>
          </cell>
        </row>
        <row r="18">
          <cell r="C18">
            <v>64489.5</v>
          </cell>
          <cell r="D18">
            <v>80</v>
          </cell>
          <cell r="E18">
            <v>57</v>
          </cell>
          <cell r="F18">
            <v>38</v>
          </cell>
          <cell r="G18">
            <v>19</v>
          </cell>
          <cell r="H18">
            <v>1</v>
          </cell>
          <cell r="L18">
            <v>18</v>
          </cell>
          <cell r="M18">
            <v>16</v>
          </cell>
          <cell r="N18">
            <v>2</v>
          </cell>
          <cell r="O18">
            <v>38</v>
          </cell>
        </row>
        <row r="19">
          <cell r="D19">
            <v>257</v>
          </cell>
          <cell r="E19">
            <v>222</v>
          </cell>
          <cell r="F19">
            <v>139</v>
          </cell>
          <cell r="G19">
            <v>83</v>
          </cell>
          <cell r="H19">
            <v>1</v>
          </cell>
          <cell r="I19">
            <v>1</v>
          </cell>
          <cell r="J19">
            <v>0</v>
          </cell>
          <cell r="K19">
            <v>0</v>
          </cell>
          <cell r="L19">
            <v>65</v>
          </cell>
          <cell r="M19">
            <v>54</v>
          </cell>
          <cell r="N19">
            <v>11</v>
          </cell>
          <cell r="O19">
            <v>155</v>
          </cell>
          <cell r="Y19">
            <v>1</v>
          </cell>
        </row>
      </sheetData>
      <sheetData sheetId="8">
        <row r="7">
          <cell r="D7">
            <v>16</v>
          </cell>
          <cell r="E7">
            <v>23</v>
          </cell>
          <cell r="F7">
            <v>8</v>
          </cell>
          <cell r="G7">
            <v>15</v>
          </cell>
          <cell r="L7">
            <v>7</v>
          </cell>
          <cell r="M7">
            <v>4</v>
          </cell>
          <cell r="N7">
            <v>3</v>
          </cell>
          <cell r="O7">
            <v>16</v>
          </cell>
          <cell r="Y7">
            <v>0</v>
          </cell>
          <cell r="AD7">
            <v>-3.5</v>
          </cell>
        </row>
        <row r="8">
          <cell r="D8">
            <v>3</v>
          </cell>
          <cell r="E8">
            <v>11</v>
          </cell>
          <cell r="F8">
            <v>5</v>
          </cell>
          <cell r="G8">
            <v>6</v>
          </cell>
          <cell r="H8">
            <v>2</v>
          </cell>
          <cell r="L8">
            <v>1</v>
          </cell>
          <cell r="N8">
            <v>1</v>
          </cell>
          <cell r="O8">
            <v>8</v>
          </cell>
          <cell r="AD8">
            <v>-4</v>
          </cell>
        </row>
        <row r="9">
          <cell r="D9">
            <v>8</v>
          </cell>
          <cell r="E9">
            <v>17</v>
          </cell>
          <cell r="F9">
            <v>9</v>
          </cell>
          <cell r="G9">
            <v>8</v>
          </cell>
          <cell r="L9">
            <v>3</v>
          </cell>
          <cell r="M9">
            <v>3</v>
          </cell>
          <cell r="O9">
            <v>14</v>
          </cell>
          <cell r="AD9">
            <v>-4.5</v>
          </cell>
        </row>
        <row r="10">
          <cell r="D10">
            <v>7</v>
          </cell>
          <cell r="E10">
            <v>12</v>
          </cell>
          <cell r="F10">
            <v>9</v>
          </cell>
          <cell r="G10">
            <v>3</v>
          </cell>
          <cell r="H10">
            <v>1</v>
          </cell>
          <cell r="J10">
            <v>1</v>
          </cell>
          <cell r="L10">
            <v>7</v>
          </cell>
          <cell r="M10">
            <v>5</v>
          </cell>
          <cell r="N10">
            <v>2</v>
          </cell>
          <cell r="O10">
            <v>4</v>
          </cell>
          <cell r="AD10">
            <v>-2.5</v>
          </cell>
        </row>
        <row r="11">
          <cell r="D11">
            <v>12</v>
          </cell>
          <cell r="E11">
            <v>13</v>
          </cell>
          <cell r="F11">
            <v>6</v>
          </cell>
          <cell r="G11">
            <v>7</v>
          </cell>
          <cell r="L11">
            <v>2</v>
          </cell>
          <cell r="M11">
            <v>2</v>
          </cell>
          <cell r="O11">
            <v>11</v>
          </cell>
          <cell r="AD11">
            <v>-0.5</v>
          </cell>
        </row>
        <row r="12">
          <cell r="D12">
            <v>16</v>
          </cell>
          <cell r="E12">
            <v>2</v>
          </cell>
          <cell r="F12">
            <v>1</v>
          </cell>
          <cell r="G12">
            <v>1</v>
          </cell>
          <cell r="L12">
            <v>1</v>
          </cell>
          <cell r="M12">
            <v>1</v>
          </cell>
          <cell r="O12">
            <v>1</v>
          </cell>
          <cell r="AD12">
            <v>7</v>
          </cell>
        </row>
        <row r="13">
          <cell r="D13">
            <v>22</v>
          </cell>
          <cell r="E13">
            <v>13</v>
          </cell>
          <cell r="F13">
            <v>9</v>
          </cell>
          <cell r="G13">
            <v>4</v>
          </cell>
          <cell r="H13">
            <v>2</v>
          </cell>
          <cell r="K13">
            <v>1</v>
          </cell>
          <cell r="L13">
            <v>3</v>
          </cell>
          <cell r="M13">
            <v>3</v>
          </cell>
          <cell r="O13">
            <v>8</v>
          </cell>
          <cell r="AD13">
            <v>4.5</v>
          </cell>
        </row>
        <row r="14">
          <cell r="D14">
            <v>14</v>
          </cell>
          <cell r="E14">
            <v>12</v>
          </cell>
          <cell r="F14">
            <v>6</v>
          </cell>
          <cell r="G14">
            <v>6</v>
          </cell>
          <cell r="H14">
            <v>1</v>
          </cell>
          <cell r="L14">
            <v>2</v>
          </cell>
          <cell r="M14">
            <v>2</v>
          </cell>
          <cell r="O14">
            <v>9</v>
          </cell>
          <cell r="AD14">
            <v>1</v>
          </cell>
        </row>
        <row r="15">
          <cell r="D15">
            <v>15</v>
          </cell>
          <cell r="E15">
            <v>16</v>
          </cell>
          <cell r="F15">
            <v>9</v>
          </cell>
          <cell r="G15">
            <v>7</v>
          </cell>
          <cell r="H15">
            <v>1</v>
          </cell>
          <cell r="I15">
            <v>1</v>
          </cell>
          <cell r="L15">
            <v>4</v>
          </cell>
          <cell r="M15">
            <v>3</v>
          </cell>
          <cell r="N15">
            <v>1</v>
          </cell>
          <cell r="O15">
            <v>10</v>
          </cell>
          <cell r="AD15">
            <v>-0.5</v>
          </cell>
        </row>
        <row r="16">
          <cell r="D16">
            <v>10</v>
          </cell>
          <cell r="E16">
            <v>13</v>
          </cell>
          <cell r="F16">
            <v>6</v>
          </cell>
          <cell r="G16">
            <v>7</v>
          </cell>
          <cell r="K16">
            <v>1</v>
          </cell>
          <cell r="L16">
            <v>3</v>
          </cell>
          <cell r="M16">
            <v>1</v>
          </cell>
          <cell r="N16">
            <v>2</v>
          </cell>
          <cell r="O16">
            <v>10</v>
          </cell>
          <cell r="AD16">
            <v>-1.5</v>
          </cell>
        </row>
        <row r="17">
          <cell r="D17">
            <v>123</v>
          </cell>
          <cell r="E17">
            <v>132</v>
          </cell>
          <cell r="F17">
            <v>68</v>
          </cell>
          <cell r="G17">
            <v>64</v>
          </cell>
          <cell r="H17">
            <v>7</v>
          </cell>
          <cell r="I17">
            <v>1</v>
          </cell>
          <cell r="J17">
            <v>1</v>
          </cell>
          <cell r="K17">
            <v>2</v>
          </cell>
          <cell r="L17">
            <v>33</v>
          </cell>
          <cell r="M17">
            <v>24</v>
          </cell>
          <cell r="N17">
            <v>9</v>
          </cell>
          <cell r="O17">
            <v>91</v>
          </cell>
          <cell r="Y17">
            <v>0</v>
          </cell>
        </row>
        <row r="18">
          <cell r="D18">
            <v>85</v>
          </cell>
          <cell r="E18">
            <v>51</v>
          </cell>
          <cell r="F18">
            <v>24</v>
          </cell>
          <cell r="G18">
            <v>27</v>
          </cell>
          <cell r="K18">
            <v>1</v>
          </cell>
          <cell r="L18">
            <v>12</v>
          </cell>
          <cell r="M18">
            <v>6</v>
          </cell>
          <cell r="N18">
            <v>6</v>
          </cell>
          <cell r="O18">
            <v>39</v>
          </cell>
          <cell r="AD18">
            <v>17</v>
          </cell>
        </row>
        <row r="19">
          <cell r="D19">
            <v>208</v>
          </cell>
          <cell r="E19">
            <v>183</v>
          </cell>
          <cell r="F19">
            <v>92</v>
          </cell>
          <cell r="G19">
            <v>91</v>
          </cell>
          <cell r="H19">
            <v>7</v>
          </cell>
          <cell r="I19">
            <v>1</v>
          </cell>
          <cell r="J19">
            <v>1</v>
          </cell>
          <cell r="K19">
            <v>3</v>
          </cell>
          <cell r="L19">
            <v>45</v>
          </cell>
          <cell r="M19">
            <v>30</v>
          </cell>
          <cell r="N19">
            <v>15</v>
          </cell>
          <cell r="O19">
            <v>130</v>
          </cell>
          <cell r="Y19">
            <v>0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БСК"/>
      <sheetName val="БСК-7мес-17"/>
      <sheetName val="БОД"/>
      <sheetName val="дети-18г"/>
      <sheetName val="11 мес, дети-2019г"/>
      <sheetName val="дети-20"/>
      <sheetName val="по мес"/>
      <sheetName val="янв -20 "/>
      <sheetName val="янв (2)"/>
      <sheetName val="фев"/>
      <sheetName val="2 мес-20"/>
      <sheetName val="2 мес-20-2"/>
      <sheetName val="март"/>
      <sheetName val="3 мес-19"/>
      <sheetName val="1 кв-2019"/>
      <sheetName val="ап"/>
      <sheetName val="4 мес-19 "/>
      <sheetName val="4  мес (2)"/>
      <sheetName val="май"/>
      <sheetName val="за 5 м "/>
      <sheetName val="за 5 м (2)"/>
      <sheetName val="июн"/>
      <sheetName val="за 6 м "/>
      <sheetName val="за 6 м (2)"/>
      <sheetName val="1 полуг"/>
      <sheetName val="1 полуг-1"/>
      <sheetName val="1 полуг-2"/>
      <sheetName val="июль"/>
      <sheetName val="7мес-19г"/>
      <sheetName val="7 мес-19-2"/>
      <sheetName val="авг-19"/>
      <sheetName val="8 мес-19"/>
      <sheetName val="8-19(2)"/>
      <sheetName val="для-РФ-8 мес-18-19"/>
      <sheetName val="БСК-8 мес-19"/>
      <sheetName val="БСК-8мес-18-19"/>
      <sheetName val="8 мес -19-дети"/>
      <sheetName val="сен-19"/>
      <sheetName val="9 мес"/>
      <sheetName val="9 мес (2)"/>
      <sheetName val="9 мес (3)"/>
      <sheetName val="окт"/>
      <sheetName val="10 мес-19"/>
      <sheetName val="10мес-2"/>
      <sheetName val="ноя"/>
      <sheetName val="11м-19"/>
      <sheetName val="11м-19 (2)"/>
      <sheetName val="дек-19"/>
      <sheetName val="12м-19"/>
      <sheetName val="12м-19 (1)"/>
      <sheetName val="12м-19 (2)"/>
      <sheetName val="12м-19 (3)"/>
      <sheetName val="10 мес-18"/>
      <sheetName val="злок онк"/>
      <sheetName val="R 00-99"/>
      <sheetName val="2018"/>
      <sheetName val="2018(1)"/>
      <sheetName val="18-взр+дети"/>
      <sheetName val="18-взрослые"/>
      <sheetName val="18-ДЕТИ"/>
      <sheetName val="тр-шаблон"/>
      <sheetName val="янв-тр"/>
      <sheetName val="янв-тр (2)"/>
      <sheetName val="фев-тр "/>
      <sheetName val="тр-за 2 мес"/>
      <sheetName val="тр-за 2 мес (2)"/>
      <sheetName val="март-тр "/>
      <sheetName val="тр1 кв"/>
      <sheetName val="класс бол -тр1 кв "/>
      <sheetName val="апр-тр"/>
      <sheetName val="4 мес"/>
      <sheetName val="4 мес (2)"/>
      <sheetName val="5 мес-трудосп"/>
      <sheetName val="5 мес трудосп (2)"/>
      <sheetName val="6 мес-трудосп"/>
      <sheetName val="6 мес-трудосп (2)"/>
      <sheetName val="июл-тр"/>
      <sheetName val="тр 7_мес"/>
      <sheetName val="тр 7_мес (2)"/>
      <sheetName val="тр-авг-19"/>
      <sheetName val="тр-8м-2019"/>
      <sheetName val="тр-8м-2019 (2)"/>
      <sheetName val="сен-труд-19"/>
      <sheetName val="тр-9 мес"/>
      <sheetName val="тр-9 мес (2)"/>
      <sheetName val="окт-труд-19"/>
      <sheetName val="10м (труд) "/>
      <sheetName val="10м (труд) -2"/>
      <sheetName val="ноя-труд-19"/>
      <sheetName val="11м (труд)"/>
      <sheetName val="11м (труд) (2)"/>
      <sheetName val="декаб -19"/>
      <sheetName val="2019тру "/>
      <sheetName val="2019тру (2)"/>
      <sheetName val="2019тру  (3)"/>
      <sheetName val="2019тру (3)"/>
      <sheetName val="R"/>
      <sheetName val="НИЗ"/>
      <sheetName val="Минэконразв"/>
      <sheetName val="зап Гос Думы-о дос тел умерших"/>
      <sheetName val="Лист2"/>
      <sheetName val="цель-19-24г,ИМ,ОНМК"/>
      <sheetName val="Лист3"/>
      <sheetName val="7мес18,19г"/>
      <sheetName val="Лист1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D5">
            <v>41</v>
          </cell>
          <cell r="F5">
            <v>4</v>
          </cell>
          <cell r="H5">
            <v>1</v>
          </cell>
          <cell r="J5">
            <v>1</v>
          </cell>
          <cell r="K5">
            <v>21</v>
          </cell>
          <cell r="L5">
            <v>2</v>
          </cell>
          <cell r="M5">
            <v>2</v>
          </cell>
          <cell r="P5">
            <v>1</v>
          </cell>
          <cell r="T5">
            <v>3</v>
          </cell>
          <cell r="U5">
            <v>6</v>
          </cell>
        </row>
        <row r="6">
          <cell r="D6">
            <v>12</v>
          </cell>
          <cell r="F6">
            <v>1</v>
          </cell>
          <cell r="K6">
            <v>3</v>
          </cell>
          <cell r="L6">
            <v>1</v>
          </cell>
          <cell r="M6">
            <v>2</v>
          </cell>
          <cell r="O6">
            <v>1</v>
          </cell>
          <cell r="U6">
            <v>4</v>
          </cell>
        </row>
        <row r="7">
          <cell r="D7">
            <v>23</v>
          </cell>
          <cell r="F7">
            <v>1</v>
          </cell>
          <cell r="H7">
            <v>1</v>
          </cell>
          <cell r="J7">
            <v>3</v>
          </cell>
          <cell r="K7">
            <v>9</v>
          </cell>
          <cell r="L7">
            <v>1</v>
          </cell>
          <cell r="M7">
            <v>3</v>
          </cell>
          <cell r="N7">
            <v>1</v>
          </cell>
          <cell r="P7">
            <v>1</v>
          </cell>
          <cell r="T7">
            <v>2</v>
          </cell>
          <cell r="U7">
            <v>1</v>
          </cell>
        </row>
        <row r="8">
          <cell r="D8">
            <v>12</v>
          </cell>
          <cell r="F8">
            <v>3</v>
          </cell>
          <cell r="J8">
            <v>1</v>
          </cell>
          <cell r="K8">
            <v>3</v>
          </cell>
          <cell r="L8">
            <v>1</v>
          </cell>
          <cell r="U8">
            <v>4</v>
          </cell>
        </row>
        <row r="9">
          <cell r="D9">
            <v>15</v>
          </cell>
          <cell r="F9">
            <v>1</v>
          </cell>
          <cell r="K9">
            <v>6</v>
          </cell>
          <cell r="P9">
            <v>1</v>
          </cell>
          <cell r="T9">
            <v>2</v>
          </cell>
          <cell r="U9">
            <v>5</v>
          </cell>
        </row>
        <row r="10">
          <cell r="D10">
            <v>13</v>
          </cell>
          <cell r="F10">
            <v>2</v>
          </cell>
          <cell r="K10">
            <v>6</v>
          </cell>
          <cell r="M10">
            <v>1</v>
          </cell>
          <cell r="T10">
            <v>2</v>
          </cell>
          <cell r="U10">
            <v>2</v>
          </cell>
        </row>
        <row r="11">
          <cell r="D11">
            <v>12</v>
          </cell>
          <cell r="F11">
            <v>3</v>
          </cell>
          <cell r="K11">
            <v>6</v>
          </cell>
          <cell r="L11">
            <v>1</v>
          </cell>
          <cell r="M11">
            <v>1</v>
          </cell>
          <cell r="U11">
            <v>1</v>
          </cell>
        </row>
        <row r="12">
          <cell r="D12">
            <v>8</v>
          </cell>
          <cell r="K12">
            <v>3</v>
          </cell>
          <cell r="T12">
            <v>3</v>
          </cell>
          <cell r="U12">
            <v>2</v>
          </cell>
        </row>
        <row r="13">
          <cell r="D13">
            <v>15</v>
          </cell>
          <cell r="E13">
            <v>1</v>
          </cell>
          <cell r="F13">
            <v>4</v>
          </cell>
          <cell r="K13">
            <v>6</v>
          </cell>
          <cell r="L13">
            <v>1</v>
          </cell>
          <cell r="M13">
            <v>2</v>
          </cell>
          <cell r="T13">
            <v>1</v>
          </cell>
        </row>
        <row r="14">
          <cell r="D14">
            <v>14</v>
          </cell>
          <cell r="E14">
            <v>1</v>
          </cell>
          <cell r="F14">
            <v>1</v>
          </cell>
          <cell r="J14">
            <v>3</v>
          </cell>
          <cell r="K14">
            <v>4</v>
          </cell>
          <cell r="L14">
            <v>1</v>
          </cell>
          <cell r="T14">
            <v>1</v>
          </cell>
          <cell r="U14">
            <v>3</v>
          </cell>
          <cell r="V14">
            <v>1</v>
          </cell>
        </row>
        <row r="15">
          <cell r="D15">
            <v>165</v>
          </cell>
          <cell r="E15">
            <v>2</v>
          </cell>
          <cell r="F15">
            <v>20</v>
          </cell>
          <cell r="G15">
            <v>0</v>
          </cell>
          <cell r="H15">
            <v>2</v>
          </cell>
          <cell r="I15">
            <v>0</v>
          </cell>
          <cell r="J15">
            <v>8</v>
          </cell>
          <cell r="K15">
            <v>67</v>
          </cell>
          <cell r="L15">
            <v>8</v>
          </cell>
          <cell r="M15">
            <v>11</v>
          </cell>
          <cell r="N15">
            <v>1</v>
          </cell>
          <cell r="O15">
            <v>1</v>
          </cell>
          <cell r="P15">
            <v>3</v>
          </cell>
          <cell r="Q15">
            <v>0</v>
          </cell>
          <cell r="R15">
            <v>0</v>
          </cell>
          <cell r="S15">
            <v>0</v>
          </cell>
          <cell r="T15">
            <v>14</v>
          </cell>
          <cell r="U15">
            <v>28</v>
          </cell>
          <cell r="V15">
            <v>1</v>
          </cell>
        </row>
        <row r="16">
          <cell r="D16">
            <v>57</v>
          </cell>
          <cell r="E16">
            <v>2</v>
          </cell>
          <cell r="F16">
            <v>9</v>
          </cell>
          <cell r="H16">
            <v>2</v>
          </cell>
          <cell r="J16">
            <v>3</v>
          </cell>
          <cell r="K16">
            <v>15</v>
          </cell>
          <cell r="L16">
            <v>4</v>
          </cell>
          <cell r="M16">
            <v>5</v>
          </cell>
          <cell r="T16">
            <v>7</v>
          </cell>
          <cell r="U16">
            <v>10</v>
          </cell>
        </row>
        <row r="17">
          <cell r="D17">
            <v>222</v>
          </cell>
          <cell r="E17">
            <v>4</v>
          </cell>
          <cell r="F17">
            <v>29</v>
          </cell>
          <cell r="G17">
            <v>0</v>
          </cell>
          <cell r="H17">
            <v>4</v>
          </cell>
          <cell r="I17">
            <v>0</v>
          </cell>
          <cell r="J17">
            <v>11</v>
          </cell>
          <cell r="K17">
            <v>82</v>
          </cell>
          <cell r="L17">
            <v>12</v>
          </cell>
          <cell r="M17">
            <v>16</v>
          </cell>
          <cell r="N17">
            <v>1</v>
          </cell>
          <cell r="O17">
            <v>1</v>
          </cell>
          <cell r="P17">
            <v>3</v>
          </cell>
          <cell r="Q17">
            <v>0</v>
          </cell>
          <cell r="R17">
            <v>0</v>
          </cell>
          <cell r="S17">
            <v>0</v>
          </cell>
          <cell r="T17">
            <v>21</v>
          </cell>
          <cell r="U17">
            <v>38</v>
          </cell>
          <cell r="V17">
            <v>1</v>
          </cell>
        </row>
      </sheetData>
      <sheetData sheetId="9"/>
      <sheetData sheetId="10">
        <row r="5">
          <cell r="D5">
            <v>23</v>
          </cell>
          <cell r="F5">
            <v>3</v>
          </cell>
          <cell r="H5">
            <v>1</v>
          </cell>
          <cell r="I5">
            <v>1</v>
          </cell>
          <cell r="K5">
            <v>14</v>
          </cell>
          <cell r="L5">
            <v>1</v>
          </cell>
          <cell r="T5">
            <v>1</v>
          </cell>
          <cell r="U5">
            <v>2</v>
          </cell>
        </row>
        <row r="6">
          <cell r="D6">
            <v>11</v>
          </cell>
          <cell r="F6">
            <v>3</v>
          </cell>
          <cell r="K6">
            <v>3</v>
          </cell>
          <cell r="M6">
            <v>1</v>
          </cell>
          <cell r="R6">
            <v>2</v>
          </cell>
          <cell r="T6">
            <v>2</v>
          </cell>
        </row>
        <row r="7">
          <cell r="D7">
            <v>17</v>
          </cell>
          <cell r="F7">
            <v>3</v>
          </cell>
          <cell r="J7">
            <v>2</v>
          </cell>
          <cell r="K7">
            <v>3</v>
          </cell>
          <cell r="L7">
            <v>1</v>
          </cell>
          <cell r="M7">
            <v>2</v>
          </cell>
          <cell r="P7">
            <v>2</v>
          </cell>
          <cell r="T7">
            <v>2</v>
          </cell>
          <cell r="U7">
            <v>2</v>
          </cell>
        </row>
        <row r="8">
          <cell r="D8">
            <v>12</v>
          </cell>
          <cell r="F8">
            <v>3</v>
          </cell>
          <cell r="J8">
            <v>1</v>
          </cell>
          <cell r="K8">
            <v>1</v>
          </cell>
          <cell r="P8">
            <v>1</v>
          </cell>
          <cell r="R8">
            <v>1</v>
          </cell>
          <cell r="T8">
            <v>2</v>
          </cell>
          <cell r="U8">
            <v>3</v>
          </cell>
        </row>
        <row r="9">
          <cell r="D9">
            <v>13</v>
          </cell>
          <cell r="F9">
            <v>1</v>
          </cell>
          <cell r="K9">
            <v>3</v>
          </cell>
          <cell r="M9">
            <v>1</v>
          </cell>
          <cell r="T9">
            <v>7</v>
          </cell>
          <cell r="U9">
            <v>1</v>
          </cell>
        </row>
        <row r="10">
          <cell r="D10">
            <v>2</v>
          </cell>
          <cell r="K10">
            <v>1</v>
          </cell>
          <cell r="M10">
            <v>1</v>
          </cell>
        </row>
        <row r="11">
          <cell r="D11">
            <v>13</v>
          </cell>
          <cell r="K11">
            <v>7</v>
          </cell>
          <cell r="L11">
            <v>1</v>
          </cell>
          <cell r="R11">
            <v>2</v>
          </cell>
          <cell r="T11">
            <v>1</v>
          </cell>
          <cell r="U11">
            <v>2</v>
          </cell>
        </row>
        <row r="12">
          <cell r="D12">
            <v>12</v>
          </cell>
          <cell r="H12">
            <v>1</v>
          </cell>
          <cell r="K12">
            <v>5</v>
          </cell>
          <cell r="L12">
            <v>1</v>
          </cell>
          <cell r="P12">
            <v>1</v>
          </cell>
          <cell r="T12">
            <v>2</v>
          </cell>
          <cell r="U12">
            <v>2</v>
          </cell>
        </row>
        <row r="13">
          <cell r="D13">
            <v>16</v>
          </cell>
          <cell r="F13">
            <v>3</v>
          </cell>
          <cell r="K13">
            <v>4</v>
          </cell>
          <cell r="L13">
            <v>1</v>
          </cell>
          <cell r="P13">
            <v>1</v>
          </cell>
          <cell r="R13">
            <v>1</v>
          </cell>
          <cell r="T13">
            <v>3</v>
          </cell>
          <cell r="U13">
            <v>3</v>
          </cell>
        </row>
        <row r="14">
          <cell r="D14">
            <v>13</v>
          </cell>
          <cell r="F14">
            <v>4</v>
          </cell>
          <cell r="J14">
            <v>1</v>
          </cell>
          <cell r="K14">
            <v>1</v>
          </cell>
          <cell r="M14">
            <v>2</v>
          </cell>
          <cell r="T14">
            <v>2</v>
          </cell>
          <cell r="U14">
            <v>3</v>
          </cell>
        </row>
        <row r="15">
          <cell r="D15">
            <v>132</v>
          </cell>
          <cell r="E15">
            <v>0</v>
          </cell>
          <cell r="F15">
            <v>20</v>
          </cell>
          <cell r="G15">
            <v>0</v>
          </cell>
          <cell r="H15">
            <v>2</v>
          </cell>
          <cell r="I15">
            <v>1</v>
          </cell>
          <cell r="J15">
            <v>4</v>
          </cell>
          <cell r="K15">
            <v>42</v>
          </cell>
          <cell r="L15">
            <v>5</v>
          </cell>
          <cell r="M15">
            <v>7</v>
          </cell>
          <cell r="N15">
            <v>0</v>
          </cell>
          <cell r="O15">
            <v>0</v>
          </cell>
          <cell r="P15">
            <v>5</v>
          </cell>
          <cell r="Q15">
            <v>0</v>
          </cell>
          <cell r="R15">
            <v>6</v>
          </cell>
          <cell r="S15">
            <v>0</v>
          </cell>
          <cell r="T15">
            <v>22</v>
          </cell>
          <cell r="U15">
            <v>18</v>
          </cell>
          <cell r="V15">
            <v>0</v>
          </cell>
        </row>
        <row r="16">
          <cell r="D16">
            <v>51</v>
          </cell>
          <cell r="F16">
            <v>11</v>
          </cell>
          <cell r="H16">
            <v>1</v>
          </cell>
          <cell r="J16">
            <v>4</v>
          </cell>
          <cell r="K16">
            <v>21</v>
          </cell>
          <cell r="L16">
            <v>2</v>
          </cell>
          <cell r="M16">
            <v>1</v>
          </cell>
          <cell r="T16">
            <v>6</v>
          </cell>
          <cell r="U16">
            <v>5</v>
          </cell>
        </row>
        <row r="17">
          <cell r="D17">
            <v>183</v>
          </cell>
          <cell r="E17">
            <v>0</v>
          </cell>
          <cell r="F17">
            <v>31</v>
          </cell>
          <cell r="G17">
            <v>0</v>
          </cell>
          <cell r="H17">
            <v>3</v>
          </cell>
          <cell r="I17">
            <v>1</v>
          </cell>
          <cell r="J17">
            <v>8</v>
          </cell>
          <cell r="K17">
            <v>63</v>
          </cell>
          <cell r="L17">
            <v>7</v>
          </cell>
          <cell r="M17">
            <v>8</v>
          </cell>
          <cell r="N17">
            <v>0</v>
          </cell>
          <cell r="O17">
            <v>0</v>
          </cell>
          <cell r="P17">
            <v>5</v>
          </cell>
          <cell r="Q17">
            <v>0</v>
          </cell>
          <cell r="R17">
            <v>6</v>
          </cell>
          <cell r="S17">
            <v>0</v>
          </cell>
          <cell r="T17">
            <v>28</v>
          </cell>
          <cell r="U17">
            <v>23</v>
          </cell>
          <cell r="V17">
            <v>0</v>
          </cell>
        </row>
      </sheetData>
      <sheetData sheetId="11">
        <row r="5">
          <cell r="C5">
            <v>34577</v>
          </cell>
          <cell r="D5">
            <v>64</v>
          </cell>
          <cell r="E5">
            <v>0</v>
          </cell>
          <cell r="F5">
            <v>7</v>
          </cell>
          <cell r="G5">
            <v>0</v>
          </cell>
          <cell r="H5">
            <v>2</v>
          </cell>
          <cell r="I5">
            <v>1</v>
          </cell>
          <cell r="J5">
            <v>1</v>
          </cell>
          <cell r="K5">
            <v>35</v>
          </cell>
          <cell r="L5">
            <v>3</v>
          </cell>
          <cell r="M5">
            <v>2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4</v>
          </cell>
          <cell r="U5">
            <v>8</v>
          </cell>
          <cell r="V5">
            <v>0</v>
          </cell>
        </row>
        <row r="6">
          <cell r="C6">
            <v>8057</v>
          </cell>
          <cell r="D6">
            <v>23</v>
          </cell>
          <cell r="E6">
            <v>0</v>
          </cell>
          <cell r="F6">
            <v>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1</v>
          </cell>
          <cell r="M6">
            <v>3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2</v>
          </cell>
          <cell r="S6">
            <v>0</v>
          </cell>
          <cell r="T6">
            <v>2</v>
          </cell>
          <cell r="U6">
            <v>4</v>
          </cell>
          <cell r="V6">
            <v>0</v>
          </cell>
        </row>
        <row r="7">
          <cell r="C7">
            <v>12379.5</v>
          </cell>
          <cell r="D7">
            <v>40</v>
          </cell>
          <cell r="E7">
            <v>0</v>
          </cell>
          <cell r="F7">
            <v>4</v>
          </cell>
          <cell r="G7">
            <v>0</v>
          </cell>
          <cell r="H7">
            <v>1</v>
          </cell>
          <cell r="I7">
            <v>0</v>
          </cell>
          <cell r="J7">
            <v>5</v>
          </cell>
          <cell r="K7">
            <v>12</v>
          </cell>
          <cell r="L7">
            <v>2</v>
          </cell>
          <cell r="M7">
            <v>5</v>
          </cell>
          <cell r="N7">
            <v>1</v>
          </cell>
          <cell r="O7">
            <v>0</v>
          </cell>
          <cell r="P7">
            <v>3</v>
          </cell>
          <cell r="Q7">
            <v>0</v>
          </cell>
          <cell r="R7">
            <v>0</v>
          </cell>
          <cell r="S7">
            <v>0</v>
          </cell>
          <cell r="T7">
            <v>4</v>
          </cell>
          <cell r="U7">
            <v>3</v>
          </cell>
          <cell r="V7">
            <v>0</v>
          </cell>
        </row>
        <row r="8">
          <cell r="C8">
            <v>13676</v>
          </cell>
          <cell r="D8">
            <v>24</v>
          </cell>
          <cell r="E8">
            <v>0</v>
          </cell>
          <cell r="F8">
            <v>6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4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1</v>
          </cell>
          <cell r="S8">
            <v>0</v>
          </cell>
          <cell r="T8">
            <v>2</v>
          </cell>
          <cell r="U8">
            <v>7</v>
          </cell>
          <cell r="V8">
            <v>0</v>
          </cell>
        </row>
        <row r="9">
          <cell r="C9">
            <v>14112</v>
          </cell>
          <cell r="D9">
            <v>28</v>
          </cell>
          <cell r="E9">
            <v>0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9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9</v>
          </cell>
          <cell r="U9">
            <v>6</v>
          </cell>
          <cell r="V9">
            <v>0</v>
          </cell>
        </row>
        <row r="10">
          <cell r="C10">
            <v>11769.5</v>
          </cell>
          <cell r="D10">
            <v>15</v>
          </cell>
          <cell r="E10">
            <v>0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</v>
          </cell>
          <cell r="L10">
            <v>0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</v>
          </cell>
          <cell r="U10">
            <v>2</v>
          </cell>
          <cell r="V10">
            <v>0</v>
          </cell>
        </row>
        <row r="11">
          <cell r="C11">
            <v>19603</v>
          </cell>
          <cell r="D11">
            <v>25</v>
          </cell>
          <cell r="E11">
            <v>0</v>
          </cell>
          <cell r="F11">
            <v>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13</v>
          </cell>
          <cell r="L11">
            <v>2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</v>
          </cell>
          <cell r="S11">
            <v>0</v>
          </cell>
          <cell r="T11">
            <v>1</v>
          </cell>
          <cell r="U11">
            <v>3</v>
          </cell>
          <cell r="V11">
            <v>0</v>
          </cell>
        </row>
        <row r="12">
          <cell r="C12">
            <v>14602.5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8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5</v>
          </cell>
          <cell r="U12">
            <v>4</v>
          </cell>
          <cell r="V12">
            <v>0</v>
          </cell>
        </row>
        <row r="13">
          <cell r="C13">
            <v>16120</v>
          </cell>
          <cell r="D13">
            <v>31</v>
          </cell>
          <cell r="E13">
            <v>1</v>
          </cell>
          <cell r="F13">
            <v>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10</v>
          </cell>
          <cell r="L13">
            <v>2</v>
          </cell>
          <cell r="M13">
            <v>2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</v>
          </cell>
          <cell r="S13">
            <v>0</v>
          </cell>
          <cell r="T13">
            <v>4</v>
          </cell>
          <cell r="U13">
            <v>3</v>
          </cell>
          <cell r="V13">
            <v>0</v>
          </cell>
        </row>
        <row r="14">
          <cell r="C14">
            <v>10767</v>
          </cell>
          <cell r="D14">
            <v>27</v>
          </cell>
          <cell r="E14">
            <v>1</v>
          </cell>
          <cell r="F14">
            <v>5</v>
          </cell>
          <cell r="G14">
            <v>0</v>
          </cell>
          <cell r="H14">
            <v>0</v>
          </cell>
          <cell r="I14">
            <v>0</v>
          </cell>
          <cell r="J14">
            <v>4</v>
          </cell>
          <cell r="K14">
            <v>5</v>
          </cell>
          <cell r="L14">
            <v>1</v>
          </cell>
          <cell r="M14">
            <v>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3</v>
          </cell>
          <cell r="U14">
            <v>6</v>
          </cell>
          <cell r="V14">
            <v>1</v>
          </cell>
        </row>
        <row r="15">
          <cell r="C15">
            <v>155663.5</v>
          </cell>
          <cell r="D15">
            <v>297</v>
          </cell>
          <cell r="E15">
            <v>2</v>
          </cell>
          <cell r="F15">
            <v>40</v>
          </cell>
          <cell r="G15">
            <v>0</v>
          </cell>
          <cell r="H15">
            <v>4</v>
          </cell>
          <cell r="I15">
            <v>1</v>
          </cell>
          <cell r="J15">
            <v>12</v>
          </cell>
          <cell r="K15">
            <v>109</v>
          </cell>
          <cell r="L15">
            <v>13</v>
          </cell>
          <cell r="M15">
            <v>18</v>
          </cell>
          <cell r="N15">
            <v>1</v>
          </cell>
          <cell r="O15">
            <v>1</v>
          </cell>
          <cell r="P15">
            <v>8</v>
          </cell>
          <cell r="Q15">
            <v>0</v>
          </cell>
          <cell r="R15">
            <v>6</v>
          </cell>
          <cell r="S15">
            <v>0</v>
          </cell>
          <cell r="T15">
            <v>36</v>
          </cell>
          <cell r="U15">
            <v>46</v>
          </cell>
          <cell r="V15">
            <v>1</v>
          </cell>
        </row>
        <row r="16">
          <cell r="C16">
            <v>64506.5</v>
          </cell>
          <cell r="D16">
            <v>108</v>
          </cell>
          <cell r="E16">
            <v>2</v>
          </cell>
          <cell r="F16">
            <v>20</v>
          </cell>
          <cell r="G16">
            <v>0</v>
          </cell>
          <cell r="H16">
            <v>3</v>
          </cell>
          <cell r="I16">
            <v>0</v>
          </cell>
          <cell r="J16">
            <v>7</v>
          </cell>
          <cell r="K16">
            <v>36</v>
          </cell>
          <cell r="L16">
            <v>6</v>
          </cell>
          <cell r="M16">
            <v>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13</v>
          </cell>
          <cell r="U16">
            <v>15</v>
          </cell>
          <cell r="V16">
            <v>0</v>
          </cell>
        </row>
        <row r="17">
          <cell r="C17">
            <v>220170</v>
          </cell>
          <cell r="D17">
            <v>405</v>
          </cell>
          <cell r="E17">
            <v>4</v>
          </cell>
          <cell r="F17">
            <v>60</v>
          </cell>
          <cell r="G17">
            <v>0</v>
          </cell>
          <cell r="H17">
            <v>7</v>
          </cell>
          <cell r="I17">
            <v>1</v>
          </cell>
          <cell r="J17">
            <v>19</v>
          </cell>
          <cell r="K17">
            <v>145</v>
          </cell>
          <cell r="L17">
            <v>19</v>
          </cell>
          <cell r="M17">
            <v>24</v>
          </cell>
          <cell r="N17">
            <v>1</v>
          </cell>
          <cell r="O17">
            <v>1</v>
          </cell>
          <cell r="P17">
            <v>8</v>
          </cell>
          <cell r="Q17">
            <v>0</v>
          </cell>
          <cell r="R17">
            <v>6</v>
          </cell>
          <cell r="S17">
            <v>0</v>
          </cell>
          <cell r="T17">
            <v>49</v>
          </cell>
          <cell r="U17">
            <v>61</v>
          </cell>
          <cell r="V1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5">
          <cell r="F5">
            <v>2</v>
          </cell>
          <cell r="K5">
            <v>4</v>
          </cell>
          <cell r="M5">
            <v>2</v>
          </cell>
          <cell r="R5">
            <v>1</v>
          </cell>
          <cell r="S5">
            <v>2</v>
          </cell>
        </row>
        <row r="6">
          <cell r="F6">
            <v>1</v>
          </cell>
          <cell r="L6">
            <v>1</v>
          </cell>
          <cell r="M6">
            <v>2</v>
          </cell>
          <cell r="O6">
            <v>1</v>
          </cell>
          <cell r="S6">
            <v>3</v>
          </cell>
        </row>
        <row r="7">
          <cell r="M7">
            <v>1</v>
          </cell>
        </row>
        <row r="8">
          <cell r="S8">
            <v>2</v>
          </cell>
        </row>
        <row r="9">
          <cell r="K9">
            <v>1</v>
          </cell>
          <cell r="S9">
            <v>4</v>
          </cell>
        </row>
        <row r="10">
          <cell r="S10">
            <v>2</v>
          </cell>
        </row>
        <row r="11">
          <cell r="F11">
            <v>1</v>
          </cell>
          <cell r="K11">
            <v>2</v>
          </cell>
          <cell r="M11">
            <v>1</v>
          </cell>
          <cell r="S11">
            <v>1</v>
          </cell>
        </row>
        <row r="12">
          <cell r="K12">
            <v>1</v>
          </cell>
          <cell r="R12">
            <v>1</v>
          </cell>
          <cell r="S12">
            <v>1</v>
          </cell>
        </row>
        <row r="13">
          <cell r="E13">
            <v>1</v>
          </cell>
          <cell r="F13">
            <v>1</v>
          </cell>
          <cell r="K13">
            <v>2</v>
          </cell>
          <cell r="L13">
            <v>1</v>
          </cell>
          <cell r="M13">
            <v>2</v>
          </cell>
          <cell r="R13">
            <v>1</v>
          </cell>
        </row>
        <row r="14">
          <cell r="E14">
            <v>1</v>
          </cell>
          <cell r="J14">
            <v>1</v>
          </cell>
          <cell r="T14">
            <v>1</v>
          </cell>
        </row>
        <row r="16">
          <cell r="E16">
            <v>2</v>
          </cell>
          <cell r="F16">
            <v>2</v>
          </cell>
          <cell r="K16">
            <v>4</v>
          </cell>
          <cell r="M16">
            <v>2</v>
          </cell>
          <cell r="R16">
            <v>1</v>
          </cell>
          <cell r="S16">
            <v>7</v>
          </cell>
        </row>
      </sheetData>
      <sheetData sheetId="63"/>
      <sheetData sheetId="64">
        <row r="5">
          <cell r="I5">
            <v>1</v>
          </cell>
          <cell r="K5">
            <v>2</v>
          </cell>
          <cell r="L5">
            <v>1</v>
          </cell>
          <cell r="R5">
            <v>1</v>
          </cell>
          <cell r="S5">
            <v>2</v>
          </cell>
        </row>
        <row r="6">
          <cell r="R6">
            <v>1</v>
          </cell>
        </row>
        <row r="7">
          <cell r="F7">
            <v>1</v>
          </cell>
          <cell r="S7">
            <v>2</v>
          </cell>
        </row>
        <row r="8">
          <cell r="K8">
            <v>1</v>
          </cell>
          <cell r="P8">
            <v>1</v>
          </cell>
          <cell r="R8">
            <v>2</v>
          </cell>
          <cell r="S8">
            <v>3</v>
          </cell>
        </row>
        <row r="9">
          <cell r="K9">
            <v>1</v>
          </cell>
          <cell r="S9">
            <v>1</v>
          </cell>
        </row>
        <row r="10">
          <cell r="R10">
            <v>1</v>
          </cell>
        </row>
        <row r="11">
          <cell r="K11">
            <v>2</v>
          </cell>
          <cell r="S11">
            <v>1</v>
          </cell>
        </row>
        <row r="12">
          <cell r="K12">
            <v>2</v>
          </cell>
        </row>
        <row r="13">
          <cell r="F13">
            <v>1</v>
          </cell>
          <cell r="K13">
            <v>1</v>
          </cell>
          <cell r="S13">
            <v>2</v>
          </cell>
        </row>
        <row r="14">
          <cell r="F14">
            <v>1</v>
          </cell>
          <cell r="R14">
            <v>1</v>
          </cell>
          <cell r="S14">
            <v>1</v>
          </cell>
        </row>
        <row r="16">
          <cell r="F16">
            <v>3</v>
          </cell>
          <cell r="K16">
            <v>3</v>
          </cell>
          <cell r="R16">
            <v>3</v>
          </cell>
          <cell r="S16">
            <v>3</v>
          </cell>
        </row>
      </sheetData>
      <sheetData sheetId="65">
        <row r="5">
          <cell r="C5">
            <v>18527</v>
          </cell>
          <cell r="D5">
            <v>18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6</v>
          </cell>
          <cell r="L5">
            <v>1</v>
          </cell>
          <cell r="M5">
            <v>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</v>
          </cell>
          <cell r="S5">
            <v>4</v>
          </cell>
          <cell r="T5">
            <v>0</v>
          </cell>
        </row>
        <row r="6">
          <cell r="C6">
            <v>4234</v>
          </cell>
          <cell r="D6">
            <v>9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2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1</v>
          </cell>
          <cell r="S6">
            <v>3</v>
          </cell>
          <cell r="T6">
            <v>0</v>
          </cell>
        </row>
        <row r="7">
          <cell r="C7">
            <v>6140</v>
          </cell>
          <cell r="D7">
            <v>4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</v>
          </cell>
          <cell r="T7">
            <v>0</v>
          </cell>
        </row>
        <row r="8">
          <cell r="C8">
            <v>6813</v>
          </cell>
          <cell r="D8">
            <v>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2</v>
          </cell>
          <cell r="S8">
            <v>5</v>
          </cell>
          <cell r="T8">
            <v>0</v>
          </cell>
        </row>
        <row r="9">
          <cell r="C9">
            <v>7086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5</v>
          </cell>
          <cell r="T9">
            <v>0</v>
          </cell>
        </row>
        <row r="10">
          <cell r="C10">
            <v>5848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0</v>
          </cell>
        </row>
        <row r="11">
          <cell r="C11">
            <v>9799</v>
          </cell>
          <cell r="D11">
            <v>8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4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</row>
        <row r="12">
          <cell r="C12">
            <v>7116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0</v>
          </cell>
        </row>
        <row r="13">
          <cell r="C13">
            <v>8351</v>
          </cell>
          <cell r="D13">
            <v>12</v>
          </cell>
          <cell r="E13">
            <v>1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3</v>
          </cell>
          <cell r="L13">
            <v>1</v>
          </cell>
          <cell r="M13">
            <v>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2</v>
          </cell>
          <cell r="T13">
            <v>0</v>
          </cell>
        </row>
        <row r="14">
          <cell r="C14">
            <v>5226</v>
          </cell>
          <cell r="D14">
            <v>5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</row>
        <row r="15">
          <cell r="C15">
            <v>79140</v>
          </cell>
          <cell r="D15">
            <v>80</v>
          </cell>
          <cell r="E15">
            <v>2</v>
          </cell>
          <cell r="F15">
            <v>8</v>
          </cell>
          <cell r="G15">
            <v>0</v>
          </cell>
          <cell r="H15">
            <v>0</v>
          </cell>
          <cell r="I15">
            <v>1</v>
          </cell>
          <cell r="J15">
            <v>1</v>
          </cell>
          <cell r="K15">
            <v>19</v>
          </cell>
          <cell r="L15">
            <v>3</v>
          </cell>
          <cell r="M15">
            <v>8</v>
          </cell>
          <cell r="N15">
            <v>0</v>
          </cell>
          <cell r="O15">
            <v>1</v>
          </cell>
          <cell r="P15">
            <v>1</v>
          </cell>
          <cell r="Q15">
            <v>0</v>
          </cell>
          <cell r="R15">
            <v>9</v>
          </cell>
          <cell r="S15">
            <v>27</v>
          </cell>
          <cell r="T15">
            <v>1</v>
          </cell>
        </row>
        <row r="16">
          <cell r="C16">
            <v>36599</v>
          </cell>
          <cell r="D16">
            <v>30</v>
          </cell>
          <cell r="E16">
            <v>2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</v>
          </cell>
          <cell r="L16">
            <v>0</v>
          </cell>
          <cell r="M16">
            <v>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</v>
          </cell>
          <cell r="S16">
            <v>10</v>
          </cell>
          <cell r="T16">
            <v>0</v>
          </cell>
        </row>
        <row r="17">
          <cell r="C17">
            <v>115739</v>
          </cell>
          <cell r="D17">
            <v>110</v>
          </cell>
          <cell r="E17">
            <v>4</v>
          </cell>
          <cell r="F17">
            <v>13</v>
          </cell>
          <cell r="G17">
            <v>0</v>
          </cell>
          <cell r="H17">
            <v>0</v>
          </cell>
          <cell r="I17">
            <v>1</v>
          </cell>
          <cell r="J17">
            <v>1</v>
          </cell>
          <cell r="K17">
            <v>26</v>
          </cell>
          <cell r="L17">
            <v>3</v>
          </cell>
          <cell r="M17">
            <v>10</v>
          </cell>
          <cell r="N17">
            <v>0</v>
          </cell>
          <cell r="O17">
            <v>1</v>
          </cell>
          <cell r="P17">
            <v>1</v>
          </cell>
          <cell r="Q17">
            <v>0</v>
          </cell>
          <cell r="R17">
            <v>13</v>
          </cell>
          <cell r="S17">
            <v>37</v>
          </cell>
          <cell r="T17">
            <v>1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по месяц"/>
      <sheetName val="янв"/>
      <sheetName val="фев"/>
      <sheetName val="2 мес-20"/>
      <sheetName val="март"/>
      <sheetName val="март (2)"/>
      <sheetName val="3 мес-19"/>
      <sheetName val="апр"/>
      <sheetName val="4-трав"/>
      <sheetName val="май"/>
      <sheetName val="5-трав"/>
      <sheetName val="ДТП,_суиц,_алк_отр"/>
      <sheetName val="ИЮНЬ"/>
      <sheetName val="1-полуг"/>
      <sheetName val="июль"/>
      <sheetName val="7мес "/>
      <sheetName val="авг"/>
      <sheetName val="8 мес -19"/>
      <sheetName val="сен"/>
      <sheetName val="9_мес"/>
      <sheetName val="9_мес (КМН)"/>
      <sheetName val="Лист3"/>
      <sheetName val="окт"/>
      <sheetName val="10_мес травмы"/>
      <sheetName val="ноя-19"/>
      <sheetName val="11_мес "/>
      <sheetName val="утоп"/>
      <sheetName val="дека"/>
      <sheetName val="12-2019"/>
      <sheetName val="2019-1"/>
      <sheetName val="суициды-дет"/>
      <sheetName val="2018г"/>
      <sheetName val="янв-тру"/>
      <sheetName val="фев-тру"/>
      <sheetName val="труд_2 мес"/>
      <sheetName val="март-тру"/>
      <sheetName val="труд-1 квар"/>
      <sheetName val="апр-т.сп-18"/>
      <sheetName val="4_мес"/>
      <sheetName val="5_м-_тр"/>
      <sheetName val="июнь-трсп-19г"/>
      <sheetName val="1полуг"/>
      <sheetName val="июль-трсп-19г"/>
      <sheetName val="7_мес_тр"/>
      <sheetName val="авг-тр"/>
      <sheetName val="8_мес_тр-19"/>
      <sheetName val="сент.рсп-19г"/>
      <sheetName val="9_мес-тр"/>
      <sheetName val="окт-тр"/>
      <sheetName val="10_мес_тр-19"/>
      <sheetName val="ноя-тр"/>
      <sheetName val="11_мес_тр-19"/>
      <sheetName val="дек-тр"/>
      <sheetName val="12_мес_тр-19"/>
      <sheetName val="тр-19-1"/>
      <sheetName val="2018г_труд"/>
      <sheetName val="Лист1"/>
      <sheetName val="Лист2"/>
    </sheetNames>
    <sheetDataSet>
      <sheetData sheetId="0"/>
      <sheetData sheetId="1"/>
      <sheetData sheetId="2">
        <row r="6">
          <cell r="C6">
            <v>6</v>
          </cell>
          <cell r="E6">
            <v>1</v>
          </cell>
          <cell r="G6">
            <v>1</v>
          </cell>
          <cell r="K6">
            <v>1</v>
          </cell>
          <cell r="M6">
            <v>1</v>
          </cell>
          <cell r="Q6">
            <v>3</v>
          </cell>
          <cell r="S6">
            <v>3</v>
          </cell>
        </row>
        <row r="7">
          <cell r="C7">
            <v>4</v>
          </cell>
          <cell r="K7">
            <v>1</v>
          </cell>
          <cell r="Q7">
            <v>2</v>
          </cell>
          <cell r="S7">
            <v>2</v>
          </cell>
        </row>
        <row r="8">
          <cell r="C8">
            <v>1</v>
          </cell>
        </row>
        <row r="9">
          <cell r="C9">
            <v>4</v>
          </cell>
          <cell r="E9">
            <v>1</v>
          </cell>
          <cell r="G9">
            <v>1</v>
          </cell>
          <cell r="M9">
            <v>1</v>
          </cell>
          <cell r="Q9">
            <v>1</v>
          </cell>
          <cell r="S9">
            <v>1</v>
          </cell>
        </row>
        <row r="10">
          <cell r="C10">
            <v>5</v>
          </cell>
          <cell r="M10">
            <v>2</v>
          </cell>
        </row>
        <row r="11">
          <cell r="C11">
            <v>2</v>
          </cell>
          <cell r="K11">
            <v>1</v>
          </cell>
        </row>
        <row r="12">
          <cell r="C12">
            <v>1</v>
          </cell>
          <cell r="M12">
            <v>1</v>
          </cell>
        </row>
        <row r="13">
          <cell r="C13">
            <v>2</v>
          </cell>
          <cell r="M13">
            <v>1</v>
          </cell>
        </row>
        <row r="15">
          <cell r="C15">
            <v>3</v>
          </cell>
          <cell r="Q15">
            <v>2</v>
          </cell>
          <cell r="S15">
            <v>2</v>
          </cell>
        </row>
        <row r="17">
          <cell r="C17">
            <v>10</v>
          </cell>
          <cell r="K17">
            <v>1</v>
          </cell>
          <cell r="M17">
            <v>1</v>
          </cell>
          <cell r="O17">
            <v>1</v>
          </cell>
          <cell r="Q17">
            <v>3</v>
          </cell>
          <cell r="S17">
            <v>3</v>
          </cell>
        </row>
      </sheetData>
      <sheetData sheetId="3">
        <row r="6">
          <cell r="C6">
            <v>2</v>
          </cell>
          <cell r="M6">
            <v>2</v>
          </cell>
        </row>
        <row r="8">
          <cell r="C8">
            <v>2</v>
          </cell>
          <cell r="M8">
            <v>1</v>
          </cell>
          <cell r="Q8">
            <v>1</v>
          </cell>
        </row>
        <row r="9">
          <cell r="C9">
            <v>3</v>
          </cell>
          <cell r="M9">
            <v>1</v>
          </cell>
        </row>
        <row r="10">
          <cell r="C10">
            <v>1</v>
          </cell>
          <cell r="M10">
            <v>1</v>
          </cell>
        </row>
        <row r="12">
          <cell r="C12">
            <v>2</v>
          </cell>
          <cell r="M12">
            <v>1</v>
          </cell>
        </row>
        <row r="13">
          <cell r="C13">
            <v>2</v>
          </cell>
          <cell r="K13">
            <v>1</v>
          </cell>
          <cell r="M13">
            <v>1</v>
          </cell>
        </row>
        <row r="14">
          <cell r="C14">
            <v>3</v>
          </cell>
          <cell r="I14">
            <v>1</v>
          </cell>
        </row>
        <row r="15">
          <cell r="C15">
            <v>3</v>
          </cell>
          <cell r="M15">
            <v>1</v>
          </cell>
          <cell r="O15">
            <v>1</v>
          </cell>
          <cell r="Q15">
            <v>1</v>
          </cell>
        </row>
        <row r="17">
          <cell r="C17">
            <v>5</v>
          </cell>
          <cell r="M17">
            <v>4</v>
          </cell>
          <cell r="Q17">
            <v>1</v>
          </cell>
          <cell r="S17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C6">
            <v>2</v>
          </cell>
          <cell r="K6">
            <v>1</v>
          </cell>
          <cell r="Q6">
            <v>1</v>
          </cell>
          <cell r="S6">
            <v>1</v>
          </cell>
          <cell r="U6">
            <v>0</v>
          </cell>
        </row>
        <row r="7">
          <cell r="C7">
            <v>3</v>
          </cell>
          <cell r="K7">
            <v>1</v>
          </cell>
          <cell r="Q7">
            <v>1</v>
          </cell>
          <cell r="S7">
            <v>1</v>
          </cell>
          <cell r="U7">
            <v>1</v>
          </cell>
        </row>
        <row r="8">
          <cell r="U8">
            <v>0</v>
          </cell>
        </row>
        <row r="9">
          <cell r="C9">
            <v>2</v>
          </cell>
          <cell r="M9">
            <v>1</v>
          </cell>
          <cell r="U9">
            <v>1</v>
          </cell>
        </row>
        <row r="10">
          <cell r="C10">
            <v>4</v>
          </cell>
          <cell r="M10">
            <v>2</v>
          </cell>
          <cell r="U10">
            <v>2</v>
          </cell>
        </row>
        <row r="11">
          <cell r="C11">
            <v>2</v>
          </cell>
          <cell r="K11">
            <v>1</v>
          </cell>
          <cell r="U11">
            <v>1</v>
          </cell>
        </row>
        <row r="12">
          <cell r="C12">
            <v>1</v>
          </cell>
          <cell r="M12">
            <v>1</v>
          </cell>
          <cell r="U12">
            <v>0</v>
          </cell>
        </row>
        <row r="13">
          <cell r="C13">
            <v>1</v>
          </cell>
          <cell r="U13">
            <v>1</v>
          </cell>
        </row>
        <row r="14">
          <cell r="U14">
            <v>0</v>
          </cell>
        </row>
        <row r="15">
          <cell r="U15">
            <v>0</v>
          </cell>
        </row>
        <row r="17">
          <cell r="C17">
            <v>7</v>
          </cell>
          <cell r="K17">
            <v>1</v>
          </cell>
          <cell r="O17">
            <v>1</v>
          </cell>
          <cell r="Q17">
            <v>2</v>
          </cell>
          <cell r="S17">
            <v>2</v>
          </cell>
          <cell r="U17">
            <v>3</v>
          </cell>
        </row>
      </sheetData>
      <sheetData sheetId="34">
        <row r="6">
          <cell r="C6">
            <v>2</v>
          </cell>
          <cell r="M6">
            <v>2</v>
          </cell>
          <cell r="U6">
            <v>0</v>
          </cell>
        </row>
        <row r="7">
          <cell r="U7">
            <v>0</v>
          </cell>
        </row>
        <row r="8">
          <cell r="C8">
            <v>2</v>
          </cell>
          <cell r="M8">
            <v>1</v>
          </cell>
          <cell r="Q8">
            <v>1</v>
          </cell>
          <cell r="U8">
            <v>0</v>
          </cell>
        </row>
        <row r="9">
          <cell r="C9">
            <v>3</v>
          </cell>
          <cell r="M9">
            <v>1</v>
          </cell>
          <cell r="U9">
            <v>2</v>
          </cell>
        </row>
        <row r="10">
          <cell r="C10">
            <v>1</v>
          </cell>
          <cell r="M10">
            <v>1</v>
          </cell>
          <cell r="U10">
            <v>0</v>
          </cell>
        </row>
        <row r="11">
          <cell r="U11">
            <v>0</v>
          </cell>
        </row>
        <row r="12">
          <cell r="C12">
            <v>1</v>
          </cell>
          <cell r="U12">
            <v>1</v>
          </cell>
        </row>
        <row r="13">
          <cell r="U13">
            <v>0</v>
          </cell>
        </row>
        <row r="14">
          <cell r="C14">
            <v>2</v>
          </cell>
          <cell r="I14">
            <v>1</v>
          </cell>
          <cell r="U14">
            <v>1</v>
          </cell>
        </row>
        <row r="15">
          <cell r="C15">
            <v>1</v>
          </cell>
          <cell r="O15">
            <v>1</v>
          </cell>
          <cell r="U15">
            <v>0</v>
          </cell>
        </row>
        <row r="17">
          <cell r="C17">
            <v>3</v>
          </cell>
          <cell r="M17">
            <v>2</v>
          </cell>
          <cell r="Q17">
            <v>1</v>
          </cell>
          <cell r="S17">
            <v>1</v>
          </cell>
          <cell r="U17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Zeros="0" view="pageBreakPreview" zoomScale="87" zoomScaleNormal="100" zoomScaleSheetLayoutView="87" workbookViewId="0">
      <pane ySplit="6" topLeftCell="A7" activePane="bottomLeft" state="frozen"/>
      <selection pane="bottomLeft" activeCell="C19" sqref="C19"/>
    </sheetView>
  </sheetViews>
  <sheetFormatPr defaultRowHeight="15"/>
  <cols>
    <col min="1" max="1" width="4.5703125" customWidth="1"/>
    <col min="2" max="2" width="16.7109375" customWidth="1"/>
    <col min="3" max="3" width="9.85546875" customWidth="1"/>
    <col min="4" max="4" width="7.140625" customWidth="1"/>
    <col min="5" max="5" width="6.7109375" customWidth="1"/>
    <col min="6" max="7" width="7.7109375" customWidth="1"/>
    <col min="8" max="9" width="6.5703125" customWidth="1"/>
    <col min="10" max="10" width="6.85546875" customWidth="1"/>
    <col min="11" max="11" width="7.5703125" customWidth="1"/>
    <col min="12" max="14" width="5.7109375" style="118" customWidth="1"/>
    <col min="15" max="15" width="9.140625" style="118" customWidth="1"/>
    <col min="16" max="16" width="7.85546875" customWidth="1"/>
    <col min="17" max="17" width="6.5703125" customWidth="1"/>
    <col min="18" max="18" width="7.28515625" customWidth="1"/>
    <col min="19" max="19" width="7.42578125" customWidth="1"/>
    <col min="20" max="20" width="8.140625" customWidth="1"/>
    <col min="21" max="21" width="6.5703125" customWidth="1"/>
    <col min="22" max="22" width="7.85546875" customWidth="1"/>
    <col min="23" max="23" width="8" customWidth="1"/>
    <col min="24" max="25" width="7.85546875" customWidth="1"/>
    <col min="26" max="26" width="7.7109375" customWidth="1"/>
    <col min="27" max="27" width="6.5703125" customWidth="1"/>
    <col min="29" max="29" width="6.140625" customWidth="1"/>
  </cols>
  <sheetData>
    <row r="1" spans="1:30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0" ht="33" customHeight="1">
      <c r="A2" s="2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</row>
    <row r="3" spans="1:30" ht="23.25" customHeight="1" thickBot="1">
      <c r="A3" s="4"/>
      <c r="B3" s="361" t="s">
        <v>179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4"/>
      <c r="Q3" s="4"/>
      <c r="R3" s="4"/>
      <c r="S3" s="4"/>
      <c r="T3" s="4"/>
      <c r="U3" s="4"/>
      <c r="V3" s="4"/>
    </row>
    <row r="4" spans="1:30" ht="25.5" customHeight="1" thickBot="1">
      <c r="A4" s="6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6</v>
      </c>
      <c r="Q4" s="11" t="s">
        <v>7</v>
      </c>
      <c r="R4" s="11"/>
      <c r="S4" s="11"/>
      <c r="T4" s="11"/>
      <c r="U4" s="11"/>
      <c r="V4" s="11"/>
      <c r="W4" s="12" t="s">
        <v>8</v>
      </c>
      <c r="X4" s="13" t="s">
        <v>9</v>
      </c>
      <c r="Y4" s="14" t="s">
        <v>10</v>
      </c>
      <c r="Z4" s="15"/>
      <c r="AA4" s="16"/>
      <c r="AB4" s="17" t="s">
        <v>11</v>
      </c>
      <c r="AC4" s="18" t="s">
        <v>12</v>
      </c>
    </row>
    <row r="5" spans="1:30" ht="47.25" customHeight="1" thickBot="1">
      <c r="A5" s="6"/>
      <c r="B5" s="6"/>
      <c r="C5" s="7"/>
      <c r="D5" s="8"/>
      <c r="E5" s="19" t="s">
        <v>13</v>
      </c>
      <c r="F5" s="20" t="s">
        <v>14</v>
      </c>
      <c r="G5" s="20" t="s">
        <v>15</v>
      </c>
      <c r="H5" s="20" t="s">
        <v>16</v>
      </c>
      <c r="I5" s="20" t="s">
        <v>17</v>
      </c>
      <c r="J5" s="21" t="s">
        <v>18</v>
      </c>
      <c r="K5" s="22"/>
      <c r="L5" s="23" t="s">
        <v>19</v>
      </c>
      <c r="M5" s="24"/>
      <c r="N5" s="25"/>
      <c r="O5" s="26" t="s">
        <v>20</v>
      </c>
      <c r="P5" s="27"/>
      <c r="Q5" s="28" t="s">
        <v>21</v>
      </c>
      <c r="R5" s="28" t="s">
        <v>22</v>
      </c>
      <c r="S5" s="28" t="s">
        <v>23</v>
      </c>
      <c r="T5" s="28" t="s">
        <v>24</v>
      </c>
      <c r="U5" s="28" t="s">
        <v>25</v>
      </c>
      <c r="V5" s="29" t="s">
        <v>26</v>
      </c>
      <c r="W5" s="27"/>
      <c r="X5" s="27"/>
      <c r="Y5" s="30" t="s">
        <v>27</v>
      </c>
      <c r="Z5" s="31" t="s">
        <v>28</v>
      </c>
      <c r="AA5" s="32" t="s">
        <v>29</v>
      </c>
      <c r="AB5" s="33"/>
      <c r="AC5" s="34"/>
      <c r="AD5" s="35" t="s">
        <v>30</v>
      </c>
    </row>
    <row r="6" spans="1:30" ht="43.5" customHeight="1">
      <c r="A6" s="6"/>
      <c r="B6" s="6"/>
      <c r="C6" s="7"/>
      <c r="D6" s="8"/>
      <c r="E6" s="36"/>
      <c r="F6" s="6"/>
      <c r="G6" s="6"/>
      <c r="H6" s="6"/>
      <c r="I6" s="6"/>
      <c r="J6" s="37" t="s">
        <v>31</v>
      </c>
      <c r="K6" s="38" t="s">
        <v>32</v>
      </c>
      <c r="L6" s="39" t="s">
        <v>33</v>
      </c>
      <c r="M6" s="40" t="s">
        <v>34</v>
      </c>
      <c r="N6" s="41" t="s">
        <v>35</v>
      </c>
      <c r="O6" s="42" t="s">
        <v>33</v>
      </c>
      <c r="P6" s="43"/>
      <c r="Q6" s="28"/>
      <c r="R6" s="28"/>
      <c r="S6" s="28"/>
      <c r="T6" s="28"/>
      <c r="U6" s="28"/>
      <c r="V6" s="29"/>
      <c r="W6" s="43"/>
      <c r="X6" s="44"/>
      <c r="Y6" s="43"/>
      <c r="Z6" s="45"/>
      <c r="AA6" s="46"/>
      <c r="AB6" s="47"/>
      <c r="AC6" s="48"/>
      <c r="AD6" s="35"/>
    </row>
    <row r="7" spans="1:30" ht="20.100000000000001" customHeight="1">
      <c r="A7" s="49">
        <v>1</v>
      </c>
      <c r="B7" s="50" t="s">
        <v>36</v>
      </c>
      <c r="C7" s="51">
        <f>'[1]ян-20'!C7+[1]февр!AD7</f>
        <v>34577</v>
      </c>
      <c r="D7" s="52">
        <f>'[1]ян-20'!D7+[1]февр!D7</f>
        <v>42</v>
      </c>
      <c r="E7" s="52">
        <f>'[1]ян-20'!E7+[1]февр!E7</f>
        <v>64</v>
      </c>
      <c r="F7" s="53">
        <f>'[1]ян-20'!F7+[1]февр!F7</f>
        <v>32</v>
      </c>
      <c r="G7" s="53">
        <f>'[1]ян-20'!G7+[1]февр!G7</f>
        <v>32</v>
      </c>
      <c r="H7" s="53">
        <f>'[1]ян-20'!H7+[1]февр!H7</f>
        <v>0</v>
      </c>
      <c r="I7" s="53">
        <f>'[1]ян-20'!I7+[1]февр!I7</f>
        <v>0</v>
      </c>
      <c r="J7" s="53">
        <f>'[1]ян-20'!J7+[1]февр!J7</f>
        <v>0</v>
      </c>
      <c r="K7" s="53">
        <f>'[1]ян-20'!K7+[1]февр!K7</f>
        <v>0</v>
      </c>
      <c r="L7" s="53">
        <f>'[1]ян-20'!L7+[1]февр!L7</f>
        <v>18</v>
      </c>
      <c r="M7" s="53">
        <f>'[1]ян-20'!M7+[1]февр!M7</f>
        <v>11</v>
      </c>
      <c r="N7" s="53">
        <f>'[1]ян-20'!N7+[1]февр!N7</f>
        <v>7</v>
      </c>
      <c r="O7" s="53">
        <f>'[1]ян-20'!O7+[1]февр!O7</f>
        <v>46</v>
      </c>
      <c r="P7" s="54">
        <f t="shared" ref="P7:P19" si="0">D7*1000/C7*6.186</f>
        <v>7.5140122046447058</v>
      </c>
      <c r="Q7" s="54">
        <f t="shared" ref="Q7:Q19" si="1">E7*1000/C7*6.186</f>
        <v>11.4499233594586</v>
      </c>
      <c r="R7" s="55">
        <f>L7*1000/X7*6.186</f>
        <v>6.0100394019539056</v>
      </c>
      <c r="S7" s="55">
        <f t="shared" ref="S7:S19" si="2">H7*1000/D7</f>
        <v>0</v>
      </c>
      <c r="T7" s="55">
        <f t="shared" ref="T7:T19" si="3">(J7+K7)*1000/(D7+K7)</f>
        <v>0</v>
      </c>
      <c r="U7" s="55">
        <f t="shared" ref="U7:U19" si="4">K7*1000/(D7+K7)</f>
        <v>0</v>
      </c>
      <c r="V7" s="55"/>
      <c r="W7" s="56">
        <f t="shared" ref="W7:W19" si="5">P7-Q7</f>
        <v>-3.9359111548138941</v>
      </c>
      <c r="X7" s="57">
        <v>18527</v>
      </c>
      <c r="Y7" s="53">
        <f>'[1]ян-20'!Y7+[1]февр!Y7</f>
        <v>0</v>
      </c>
      <c r="Z7" s="58">
        <f t="shared" ref="Z7:Z19" si="6">H7+I7+Y7</f>
        <v>0</v>
      </c>
      <c r="AA7" s="59">
        <f t="shared" ref="AA7:AA19" si="7">Z7*10000/AB7*6.186</f>
        <v>0</v>
      </c>
      <c r="AB7" s="60">
        <v>8752</v>
      </c>
      <c r="AC7" s="61"/>
      <c r="AD7" s="62">
        <f t="shared" ref="AD7:AD19" si="8">(D7-E7)/2</f>
        <v>-11</v>
      </c>
    </row>
    <row r="8" spans="1:30" ht="20.100000000000001" customHeight="1">
      <c r="A8" s="49">
        <v>2</v>
      </c>
      <c r="B8" s="50" t="s">
        <v>37</v>
      </c>
      <c r="C8" s="51">
        <f>'[1]ян-20'!C8+[1]февр!AD8</f>
        <v>8057</v>
      </c>
      <c r="D8" s="52">
        <f>'[1]ян-20'!D8+[1]февр!D8</f>
        <v>9</v>
      </c>
      <c r="E8" s="52">
        <f>'[1]ян-20'!E8+[1]февр!E8</f>
        <v>23</v>
      </c>
      <c r="F8" s="53">
        <f>'[1]ян-20'!F8+[1]февр!F8</f>
        <v>15</v>
      </c>
      <c r="G8" s="53">
        <f>'[1]ян-20'!G8+[1]февр!G8</f>
        <v>8</v>
      </c>
      <c r="H8" s="53">
        <f>'[1]ян-20'!H8+[1]февр!H8</f>
        <v>2</v>
      </c>
      <c r="I8" s="53">
        <f>'[1]ян-20'!I8+[1]февр!I8</f>
        <v>0</v>
      </c>
      <c r="J8" s="53">
        <f>'[1]ян-20'!J8+[1]февр!J8</f>
        <v>0</v>
      </c>
      <c r="K8" s="53">
        <f>'[1]ян-20'!K8+[1]февр!K8</f>
        <v>0</v>
      </c>
      <c r="L8" s="53">
        <f>'[1]ян-20'!L8+[1]февр!L8</f>
        <v>9</v>
      </c>
      <c r="M8" s="53">
        <f>'[1]ян-20'!M8+[1]февр!M8</f>
        <v>8</v>
      </c>
      <c r="N8" s="53">
        <f>'[1]ян-20'!N8+[1]февр!N8</f>
        <v>1</v>
      </c>
      <c r="O8" s="53">
        <f>'[1]ян-20'!O8+[1]февр!O8</f>
        <v>12</v>
      </c>
      <c r="P8" s="54">
        <f t="shared" si="0"/>
        <v>6.9100161350378553</v>
      </c>
      <c r="Q8" s="54">
        <f t="shared" si="1"/>
        <v>17.658930122874519</v>
      </c>
      <c r="R8" s="55">
        <f t="shared" ref="R8:R19" si="9">L8*1000/X8*6.186</f>
        <v>13.149267831837504</v>
      </c>
      <c r="S8" s="55">
        <f t="shared" si="2"/>
        <v>222.22222222222223</v>
      </c>
      <c r="T8" s="55">
        <f t="shared" si="3"/>
        <v>0</v>
      </c>
      <c r="U8" s="55">
        <f t="shared" si="4"/>
        <v>0</v>
      </c>
      <c r="V8" s="55"/>
      <c r="W8" s="56">
        <f t="shared" si="5"/>
        <v>-10.748913987836664</v>
      </c>
      <c r="X8" s="57">
        <v>4234</v>
      </c>
      <c r="Y8" s="53">
        <f>'[1]ян-20'!Y8+[1]февр!Y8</f>
        <v>0</v>
      </c>
      <c r="Z8" s="58">
        <f t="shared" si="6"/>
        <v>2</v>
      </c>
      <c r="AA8" s="59">
        <f t="shared" si="7"/>
        <v>52.246621621621621</v>
      </c>
      <c r="AB8" s="60">
        <v>2368</v>
      </c>
      <c r="AC8" s="61">
        <v>2</v>
      </c>
      <c r="AD8" s="62">
        <f t="shared" si="8"/>
        <v>-7</v>
      </c>
    </row>
    <row r="9" spans="1:30" ht="20.100000000000001" customHeight="1">
      <c r="A9" s="49">
        <v>3</v>
      </c>
      <c r="B9" s="50" t="s">
        <v>38</v>
      </c>
      <c r="C9" s="51">
        <f>'[1]ян-20'!C9+[1]февр!AD9</f>
        <v>12379.5</v>
      </c>
      <c r="D9" s="52">
        <f>'[1]ян-20'!D9+[1]февр!D9</f>
        <v>23</v>
      </c>
      <c r="E9" s="52">
        <f>'[1]ян-20'!E9+[1]февр!E9</f>
        <v>40</v>
      </c>
      <c r="F9" s="53">
        <f>'[1]ян-20'!F9+[1]февр!F9</f>
        <v>20</v>
      </c>
      <c r="G9" s="53">
        <f>'[1]ян-20'!G9+[1]февр!G9</f>
        <v>20</v>
      </c>
      <c r="H9" s="53">
        <f>'[1]ян-20'!H9+[1]февр!H9</f>
        <v>0</v>
      </c>
      <c r="I9" s="53">
        <f>'[1]ян-20'!I9+[1]февр!I9</f>
        <v>0</v>
      </c>
      <c r="J9" s="53">
        <f>'[1]ян-20'!J9+[1]февр!J9</f>
        <v>0</v>
      </c>
      <c r="K9" s="53">
        <f>'[1]ян-20'!K9+[1]февр!K9</f>
        <v>0</v>
      </c>
      <c r="L9" s="53">
        <f>'[1]ян-20'!L9+[1]февр!L9</f>
        <v>4</v>
      </c>
      <c r="M9" s="53">
        <f>'[1]ян-20'!M9+[1]февр!M9</f>
        <v>4</v>
      </c>
      <c r="N9" s="53">
        <f>'[1]ян-20'!N9+[1]февр!N9</f>
        <v>0</v>
      </c>
      <c r="O9" s="53">
        <f>'[1]ян-20'!O9+[1]февр!O9</f>
        <v>36</v>
      </c>
      <c r="P9" s="54">
        <f t="shared" si="0"/>
        <v>11.493032836544288</v>
      </c>
      <c r="Q9" s="54">
        <f t="shared" si="1"/>
        <v>19.987883193990065</v>
      </c>
      <c r="R9" s="55">
        <f t="shared" si="9"/>
        <v>4.0299674267100976</v>
      </c>
      <c r="S9" s="55">
        <f t="shared" si="2"/>
        <v>0</v>
      </c>
      <c r="T9" s="55">
        <f t="shared" si="3"/>
        <v>0</v>
      </c>
      <c r="U9" s="55">
        <f t="shared" si="4"/>
        <v>0</v>
      </c>
      <c r="V9" s="55"/>
      <c r="W9" s="56">
        <f t="shared" si="5"/>
        <v>-8.4948503574457774</v>
      </c>
      <c r="X9" s="57">
        <v>6140</v>
      </c>
      <c r="Y9" s="53">
        <f>'[1]ян-20'!Y9+[1]февр!Y9</f>
        <v>0</v>
      </c>
      <c r="Z9" s="58">
        <f t="shared" si="6"/>
        <v>0</v>
      </c>
      <c r="AA9" s="59">
        <f t="shared" si="7"/>
        <v>0</v>
      </c>
      <c r="AB9" s="60">
        <v>3843</v>
      </c>
      <c r="AC9" s="61">
        <f t="shared" ref="AC9:AC16" si="10">H9</f>
        <v>0</v>
      </c>
      <c r="AD9" s="62">
        <f t="shared" si="8"/>
        <v>-8.5</v>
      </c>
    </row>
    <row r="10" spans="1:30" ht="20.100000000000001" customHeight="1">
      <c r="A10" s="49">
        <v>4</v>
      </c>
      <c r="B10" s="50" t="s">
        <v>39</v>
      </c>
      <c r="C10" s="51">
        <f>'[1]ян-20'!C10+[1]февр!AD10</f>
        <v>13676</v>
      </c>
      <c r="D10" s="52">
        <f>'[1]ян-20'!D10+[1]февр!D10</f>
        <v>30</v>
      </c>
      <c r="E10" s="52">
        <f>'[1]ян-20'!E10+[1]февр!E10</f>
        <v>24</v>
      </c>
      <c r="F10" s="53">
        <f>'[1]ян-20'!F10+[1]февр!F10</f>
        <v>18</v>
      </c>
      <c r="G10" s="53">
        <f>'[1]ян-20'!G10+[1]февр!G10</f>
        <v>6</v>
      </c>
      <c r="H10" s="53">
        <f>'[1]ян-20'!H10+[1]февр!H10</f>
        <v>1</v>
      </c>
      <c r="I10" s="53">
        <f>'[1]ян-20'!I10+[1]февр!I10</f>
        <v>0</v>
      </c>
      <c r="J10" s="53">
        <f>'[1]ян-20'!J10+[1]февр!J10</f>
        <v>1</v>
      </c>
      <c r="K10" s="53">
        <f>'[1]ян-20'!K10+[1]февр!K10</f>
        <v>0</v>
      </c>
      <c r="L10" s="53">
        <f>'[1]ян-20'!L10+[1]февр!L10</f>
        <v>9</v>
      </c>
      <c r="M10" s="53">
        <f>'[1]ян-20'!M10+[1]февр!M10</f>
        <v>7</v>
      </c>
      <c r="N10" s="53">
        <f>'[1]ян-20'!N10+[1]февр!N10</f>
        <v>2</v>
      </c>
      <c r="O10" s="53">
        <f>'[1]ян-20'!O10+[1]февр!O10</f>
        <v>14</v>
      </c>
      <c r="P10" s="54">
        <f t="shared" si="0"/>
        <v>13.56975723895876</v>
      </c>
      <c r="Q10" s="54">
        <f t="shared" si="1"/>
        <v>10.855805791167008</v>
      </c>
      <c r="R10" s="55">
        <f t="shared" si="9"/>
        <v>8.1717305151915447</v>
      </c>
      <c r="S10" s="55">
        <f t="shared" si="2"/>
        <v>33.333333333333336</v>
      </c>
      <c r="T10" s="55">
        <f t="shared" si="3"/>
        <v>33.333333333333336</v>
      </c>
      <c r="U10" s="55">
        <f t="shared" si="4"/>
        <v>0</v>
      </c>
      <c r="V10" s="55"/>
      <c r="W10" s="56">
        <f t="shared" si="5"/>
        <v>2.7139514477917519</v>
      </c>
      <c r="X10" s="57">
        <v>6813</v>
      </c>
      <c r="Y10" s="53">
        <f>'[1]ян-20'!Y10+[1]февр!Y10</f>
        <v>0</v>
      </c>
      <c r="Z10" s="58">
        <f t="shared" si="6"/>
        <v>1</v>
      </c>
      <c r="AA10" s="59">
        <f t="shared" si="7"/>
        <v>14.359331476323121</v>
      </c>
      <c r="AB10" s="60">
        <v>4308</v>
      </c>
      <c r="AC10" s="61">
        <v>1</v>
      </c>
      <c r="AD10" s="62">
        <f t="shared" si="8"/>
        <v>3</v>
      </c>
    </row>
    <row r="11" spans="1:30" ht="20.100000000000001" customHeight="1">
      <c r="A11" s="49">
        <v>5</v>
      </c>
      <c r="B11" s="50" t="s">
        <v>40</v>
      </c>
      <c r="C11" s="51">
        <f>'[1]ян-20'!C11+[1]февр!AD11</f>
        <v>14112</v>
      </c>
      <c r="D11" s="52">
        <f>'[1]ян-20'!D11+[1]февр!D11</f>
        <v>24</v>
      </c>
      <c r="E11" s="52">
        <f>'[1]ян-20'!E11+[1]февр!E11</f>
        <v>28</v>
      </c>
      <c r="F11" s="53">
        <f>'[1]ян-20'!F11+[1]февр!F11</f>
        <v>15</v>
      </c>
      <c r="G11" s="53">
        <f>'[1]ян-20'!G11+[1]февр!G11</f>
        <v>13</v>
      </c>
      <c r="H11" s="53">
        <f>'[1]ян-20'!H11+[1]февр!H11</f>
        <v>0</v>
      </c>
      <c r="I11" s="53">
        <f>'[1]ян-20'!I11+[1]февр!I11</f>
        <v>0</v>
      </c>
      <c r="J11" s="53">
        <f>'[1]ян-20'!J11+[1]февр!J11</f>
        <v>0</v>
      </c>
      <c r="K11" s="53">
        <f>'[1]ян-20'!K11+[1]февр!K11</f>
        <v>0</v>
      </c>
      <c r="L11" s="53">
        <f>'[1]ян-20'!L11+[1]февр!L11</f>
        <v>7</v>
      </c>
      <c r="M11" s="53">
        <f>'[1]ян-20'!M11+[1]февр!M11</f>
        <v>6</v>
      </c>
      <c r="N11" s="53">
        <f>'[1]ян-20'!N11+[1]февр!N11</f>
        <v>1</v>
      </c>
      <c r="O11" s="53">
        <f>'[1]ян-20'!O11+[1]февр!O11</f>
        <v>21</v>
      </c>
      <c r="P11" s="54">
        <f t="shared" si="0"/>
        <v>10.520408163265305</v>
      </c>
      <c r="Q11" s="54">
        <f t="shared" si="1"/>
        <v>12.273809523809524</v>
      </c>
      <c r="R11" s="55">
        <f t="shared" si="9"/>
        <v>6.1109229466553767</v>
      </c>
      <c r="S11" s="55">
        <f t="shared" si="2"/>
        <v>0</v>
      </c>
      <c r="T11" s="55">
        <f t="shared" si="3"/>
        <v>0</v>
      </c>
      <c r="U11" s="55">
        <f t="shared" si="4"/>
        <v>0</v>
      </c>
      <c r="V11" s="55"/>
      <c r="W11" s="56">
        <f t="shared" si="5"/>
        <v>-1.7534013605442187</v>
      </c>
      <c r="X11" s="63">
        <v>7086</v>
      </c>
      <c r="Y11" s="53">
        <f>'[1]ян-20'!Y11+[1]февр!Y11</f>
        <v>1</v>
      </c>
      <c r="Z11" s="58">
        <f t="shared" si="6"/>
        <v>1</v>
      </c>
      <c r="AA11" s="59">
        <f t="shared" si="7"/>
        <v>13.894878706199462</v>
      </c>
      <c r="AB11" s="60">
        <v>4452</v>
      </c>
      <c r="AC11" s="61">
        <f t="shared" si="10"/>
        <v>0</v>
      </c>
      <c r="AD11" s="62">
        <f t="shared" si="8"/>
        <v>-2</v>
      </c>
    </row>
    <row r="12" spans="1:30" ht="20.100000000000001" customHeight="1">
      <c r="A12" s="49">
        <v>6</v>
      </c>
      <c r="B12" s="50" t="s">
        <v>41</v>
      </c>
      <c r="C12" s="51">
        <f>'[1]ян-20'!C12+[1]февр!AD12</f>
        <v>11769.5</v>
      </c>
      <c r="D12" s="52">
        <f>'[1]ян-20'!D12+[1]февр!D12</f>
        <v>32</v>
      </c>
      <c r="E12" s="52">
        <f>'[1]ян-20'!E12+[1]февр!E12</f>
        <v>15</v>
      </c>
      <c r="F12" s="53">
        <f>'[1]ян-20'!F12+[1]февр!F12</f>
        <v>7</v>
      </c>
      <c r="G12" s="53">
        <f>'[1]ян-20'!G12+[1]февр!G12</f>
        <v>8</v>
      </c>
      <c r="H12" s="53">
        <f>'[1]ян-20'!H12+[1]февр!H12</f>
        <v>0</v>
      </c>
      <c r="I12" s="53">
        <f>'[1]ян-20'!I12+[1]февр!I12</f>
        <v>1</v>
      </c>
      <c r="J12" s="53">
        <f>'[1]ян-20'!J12+[1]февр!J12</f>
        <v>0</v>
      </c>
      <c r="K12" s="53">
        <f>'[1]ян-20'!K12+[1]февр!K12</f>
        <v>0</v>
      </c>
      <c r="L12" s="53">
        <f>'[1]ян-20'!L12+[1]февр!L12</f>
        <v>3</v>
      </c>
      <c r="M12" s="53">
        <f>'[1]ян-20'!M12+[1]февр!M12</f>
        <v>3</v>
      </c>
      <c r="N12" s="53">
        <f>'[1]ян-20'!N12+[1]февр!N12</f>
        <v>0</v>
      </c>
      <c r="O12" s="53">
        <f>'[1]ян-20'!O12+[1]февр!O12</f>
        <v>11</v>
      </c>
      <c r="P12" s="54">
        <f t="shared" si="0"/>
        <v>16.819066230511066</v>
      </c>
      <c r="Q12" s="54">
        <f t="shared" si="1"/>
        <v>7.8839372955520624</v>
      </c>
      <c r="R12" s="55">
        <f t="shared" si="9"/>
        <v>3.173392612859097</v>
      </c>
      <c r="S12" s="55">
        <f t="shared" si="2"/>
        <v>0</v>
      </c>
      <c r="T12" s="55">
        <f t="shared" si="3"/>
        <v>0</v>
      </c>
      <c r="U12" s="55">
        <f t="shared" si="4"/>
        <v>0</v>
      </c>
      <c r="V12" s="55"/>
      <c r="W12" s="56">
        <f t="shared" si="5"/>
        <v>8.9351289349590033</v>
      </c>
      <c r="X12" s="64">
        <v>5848</v>
      </c>
      <c r="Y12" s="53">
        <f>'[1]ян-20'!Y12+[1]февр!Y12</f>
        <v>0</v>
      </c>
      <c r="Z12" s="58">
        <f t="shared" si="6"/>
        <v>1</v>
      </c>
      <c r="AA12" s="59">
        <f t="shared" si="7"/>
        <v>13.87929100291676</v>
      </c>
      <c r="AB12" s="60">
        <v>4457</v>
      </c>
      <c r="AC12" s="61">
        <f t="shared" si="10"/>
        <v>0</v>
      </c>
      <c r="AD12" s="62">
        <f t="shared" si="8"/>
        <v>8.5</v>
      </c>
    </row>
    <row r="13" spans="1:30" ht="20.100000000000001" customHeight="1">
      <c r="A13" s="49">
        <v>7</v>
      </c>
      <c r="B13" s="50" t="s">
        <v>42</v>
      </c>
      <c r="C13" s="51">
        <f>'[1]ян-20'!C13+[1]февр!AD13</f>
        <v>19603</v>
      </c>
      <c r="D13" s="52">
        <f>'[1]ян-20'!D13+[1]февр!D13</f>
        <v>49</v>
      </c>
      <c r="E13" s="52">
        <f>'[1]ян-20'!E13+[1]февр!E13</f>
        <v>25</v>
      </c>
      <c r="F13" s="53">
        <f>'[1]ян-20'!F13+[1]февр!F13</f>
        <v>16</v>
      </c>
      <c r="G13" s="53">
        <f>'[1]ян-20'!G13+[1]февр!G13</f>
        <v>9</v>
      </c>
      <c r="H13" s="53">
        <f>'[1]ян-20'!H13+[1]февр!H13</f>
        <v>2</v>
      </c>
      <c r="I13" s="53">
        <f>'[1]ян-20'!I13+[1]февр!I13</f>
        <v>0</v>
      </c>
      <c r="J13" s="53">
        <f>'[1]ян-20'!J13+[1]февр!J13</f>
        <v>0</v>
      </c>
      <c r="K13" s="53">
        <f>'[1]ян-20'!K13+[1]февр!K13</f>
        <v>1</v>
      </c>
      <c r="L13" s="53">
        <f>'[1]ян-20'!L13+[1]февр!L13</f>
        <v>8</v>
      </c>
      <c r="M13" s="53">
        <f>'[1]ян-20'!M13+[1]февр!M13</f>
        <v>7</v>
      </c>
      <c r="N13" s="53">
        <f>'[1]ян-20'!N13+[1]февр!N13</f>
        <v>1</v>
      </c>
      <c r="O13" s="53">
        <f>'[1]ян-20'!O13+[1]февр!O13</f>
        <v>15</v>
      </c>
      <c r="P13" s="54">
        <f t="shared" si="0"/>
        <v>15.462633270417793</v>
      </c>
      <c r="Q13" s="54">
        <f t="shared" si="1"/>
        <v>7.8890986073560168</v>
      </c>
      <c r="R13" s="55">
        <f t="shared" si="9"/>
        <v>5.0503112562506374</v>
      </c>
      <c r="S13" s="55">
        <f t="shared" si="2"/>
        <v>40.816326530612244</v>
      </c>
      <c r="T13" s="55">
        <f t="shared" si="3"/>
        <v>20</v>
      </c>
      <c r="U13" s="55">
        <f t="shared" si="4"/>
        <v>20</v>
      </c>
      <c r="V13" s="55"/>
      <c r="W13" s="56">
        <f t="shared" si="5"/>
        <v>7.5735346630617766</v>
      </c>
      <c r="X13" s="64">
        <v>9799</v>
      </c>
      <c r="Y13" s="53">
        <f>'[1]ян-20'!Y13+[1]февр!Y13</f>
        <v>0</v>
      </c>
      <c r="Z13" s="58">
        <f t="shared" si="6"/>
        <v>2</v>
      </c>
      <c r="AA13" s="59">
        <f t="shared" si="7"/>
        <v>15.861538461538462</v>
      </c>
      <c r="AB13" s="60">
        <v>7800</v>
      </c>
      <c r="AC13" s="61">
        <f t="shared" si="10"/>
        <v>2</v>
      </c>
      <c r="AD13" s="62">
        <f t="shared" si="8"/>
        <v>12</v>
      </c>
    </row>
    <row r="14" spans="1:30" ht="20.100000000000001" customHeight="1">
      <c r="A14" s="49">
        <v>8</v>
      </c>
      <c r="B14" s="50" t="s">
        <v>43</v>
      </c>
      <c r="C14" s="51">
        <f>'[1]ян-20'!C14+[1]февр!AD14</f>
        <v>14602.5</v>
      </c>
      <c r="D14" s="52">
        <f>'[1]ян-20'!D14+[1]февр!D14</f>
        <v>37</v>
      </c>
      <c r="E14" s="52">
        <f>'[1]ян-20'!E14+[1]февр!E14</f>
        <v>20</v>
      </c>
      <c r="F14" s="53">
        <f>'[1]ян-20'!F14+[1]февр!F14</f>
        <v>13</v>
      </c>
      <c r="G14" s="53">
        <f>'[1]ян-20'!G14+[1]февр!G14</f>
        <v>7</v>
      </c>
      <c r="H14" s="53">
        <f>'[1]ян-20'!H14+[1]февр!H14</f>
        <v>1</v>
      </c>
      <c r="I14" s="53">
        <f>'[1]ян-20'!I14+[1]февр!I14</f>
        <v>0</v>
      </c>
      <c r="J14" s="53">
        <f>'[1]ян-20'!J14+[1]февр!J14</f>
        <v>0</v>
      </c>
      <c r="K14" s="53">
        <f>'[1]ян-20'!K14+[1]февр!K14</f>
        <v>0</v>
      </c>
      <c r="L14" s="53">
        <f>'[1]ян-20'!L14+[1]февр!L14</f>
        <v>5</v>
      </c>
      <c r="M14" s="53">
        <f>'[1]ян-20'!M14+[1]февр!M14</f>
        <v>5</v>
      </c>
      <c r="N14" s="53">
        <f>'[1]ян-20'!N14+[1]февр!N14</f>
        <v>0</v>
      </c>
      <c r="O14" s="53">
        <f>'[1]ян-20'!O14+[1]февр!O14</f>
        <v>14</v>
      </c>
      <c r="P14" s="54">
        <f t="shared" si="0"/>
        <v>15.674165382639959</v>
      </c>
      <c r="Q14" s="54">
        <f t="shared" si="1"/>
        <v>8.4725218284540311</v>
      </c>
      <c r="R14" s="55">
        <f t="shared" si="9"/>
        <v>4.3465430016863404</v>
      </c>
      <c r="S14" s="55">
        <f t="shared" si="2"/>
        <v>27.027027027027028</v>
      </c>
      <c r="T14" s="55">
        <f t="shared" si="3"/>
        <v>0</v>
      </c>
      <c r="U14" s="55">
        <f t="shared" si="4"/>
        <v>0</v>
      </c>
      <c r="V14" s="55"/>
      <c r="W14" s="56">
        <f t="shared" si="5"/>
        <v>7.2016435541859281</v>
      </c>
      <c r="X14" s="57">
        <v>7116</v>
      </c>
      <c r="Y14" s="53">
        <f>'[1]ян-20'!Y14+[1]февр!Y14</f>
        <v>0</v>
      </c>
      <c r="Z14" s="58">
        <f t="shared" si="6"/>
        <v>1</v>
      </c>
      <c r="AA14" s="59">
        <f t="shared" si="7"/>
        <v>11.960556844547563</v>
      </c>
      <c r="AB14" s="60">
        <v>5172</v>
      </c>
      <c r="AC14" s="61">
        <f t="shared" si="10"/>
        <v>1</v>
      </c>
      <c r="AD14" s="62">
        <f t="shared" si="8"/>
        <v>8.5</v>
      </c>
    </row>
    <row r="15" spans="1:30" ht="20.100000000000001" customHeight="1">
      <c r="A15" s="49">
        <v>9</v>
      </c>
      <c r="B15" s="50" t="s">
        <v>44</v>
      </c>
      <c r="C15" s="51">
        <f>'[1]ян-20'!C15+[1]февр!AD15</f>
        <v>16120</v>
      </c>
      <c r="D15" s="52">
        <f>'[1]ян-20'!D15+[1]февр!D15</f>
        <v>31</v>
      </c>
      <c r="E15" s="52">
        <f>'[1]ян-20'!E15+[1]февр!E15</f>
        <v>31</v>
      </c>
      <c r="F15" s="53">
        <f>'[1]ян-20'!F15+[1]февр!F15</f>
        <v>19</v>
      </c>
      <c r="G15" s="53">
        <f>'[1]ян-20'!G15+[1]февр!G15</f>
        <v>12</v>
      </c>
      <c r="H15" s="53">
        <f>'[1]ян-20'!H15+[1]февр!H15</f>
        <v>1</v>
      </c>
      <c r="I15" s="53">
        <f>'[1]ян-20'!I15+[1]февр!I15</f>
        <v>1</v>
      </c>
      <c r="J15" s="53">
        <f>'[1]ян-20'!J15+[1]февр!J15</f>
        <v>0</v>
      </c>
      <c r="K15" s="53">
        <f>'[1]ян-20'!K15+[1]февр!K15</f>
        <v>0</v>
      </c>
      <c r="L15" s="53">
        <f>'[1]ян-20'!L15+[1]февр!L15</f>
        <v>12</v>
      </c>
      <c r="M15" s="53">
        <f>'[1]ян-20'!M15+[1]февр!M15</f>
        <v>8</v>
      </c>
      <c r="N15" s="53">
        <f>'[1]ян-20'!N15+[1]февр!N15</f>
        <v>4</v>
      </c>
      <c r="O15" s="53">
        <f>'[1]ян-20'!O15+[1]февр!O15</f>
        <v>17</v>
      </c>
      <c r="P15" s="54">
        <f t="shared" si="0"/>
        <v>11.896153846153846</v>
      </c>
      <c r="Q15" s="54">
        <f t="shared" si="1"/>
        <v>11.896153846153846</v>
      </c>
      <c r="R15" s="55">
        <f t="shared" si="9"/>
        <v>8.8889953299006113</v>
      </c>
      <c r="S15" s="55">
        <f t="shared" si="2"/>
        <v>32.258064516129032</v>
      </c>
      <c r="T15" s="55">
        <f t="shared" si="3"/>
        <v>0</v>
      </c>
      <c r="U15" s="55">
        <f t="shared" si="4"/>
        <v>0</v>
      </c>
      <c r="V15" s="55"/>
      <c r="W15" s="56">
        <f t="shared" si="5"/>
        <v>0</v>
      </c>
      <c r="X15" s="57">
        <v>8351</v>
      </c>
      <c r="Y15" s="53">
        <f>'[1]ян-20'!Y15+[1]февр!Y15</f>
        <v>0</v>
      </c>
      <c r="Z15" s="58">
        <f t="shared" si="6"/>
        <v>2</v>
      </c>
      <c r="AA15" s="59">
        <f t="shared" si="7"/>
        <v>24.098169068952085</v>
      </c>
      <c r="AB15" s="60">
        <v>5134</v>
      </c>
      <c r="AC15" s="61">
        <f t="shared" si="10"/>
        <v>1</v>
      </c>
      <c r="AD15" s="62">
        <f t="shared" si="8"/>
        <v>0</v>
      </c>
    </row>
    <row r="16" spans="1:30" ht="20.100000000000001" customHeight="1">
      <c r="A16" s="65">
        <v>10</v>
      </c>
      <c r="B16" s="66" t="s">
        <v>45</v>
      </c>
      <c r="C16" s="51">
        <f>'[1]ян-20'!C16+[1]февр!AD16</f>
        <v>10767</v>
      </c>
      <c r="D16" s="52">
        <f>'[1]ян-20'!D16+[1]февр!D16</f>
        <v>23</v>
      </c>
      <c r="E16" s="52">
        <f>'[1]ян-20'!E16+[1]февр!E16</f>
        <v>27</v>
      </c>
      <c r="F16" s="53">
        <f>'[1]ян-20'!F16+[1]февр!F16</f>
        <v>14</v>
      </c>
      <c r="G16" s="53">
        <f>'[1]ян-20'!G16+[1]февр!G16</f>
        <v>13</v>
      </c>
      <c r="H16" s="53">
        <f>'[1]ян-20'!H16+[1]февр!H16</f>
        <v>0</v>
      </c>
      <c r="I16" s="53">
        <f>'[1]ян-20'!I16+[1]февр!I16</f>
        <v>0</v>
      </c>
      <c r="J16" s="53">
        <f>'[1]ян-20'!J16+[1]февр!J16</f>
        <v>0</v>
      </c>
      <c r="K16" s="53">
        <f>'[1]ян-20'!K16+[1]февр!K16</f>
        <v>1</v>
      </c>
      <c r="L16" s="53">
        <f>'[1]ян-20'!L16+[1]февр!L16</f>
        <v>5</v>
      </c>
      <c r="M16" s="53">
        <f>'[1]ян-20'!M16+[1]февр!M16</f>
        <v>3</v>
      </c>
      <c r="N16" s="53">
        <f>'[1]ян-20'!N16+[1]февр!N16</f>
        <v>2</v>
      </c>
      <c r="O16" s="53">
        <f>'[1]ян-20'!O16+[1]февр!O16</f>
        <v>22</v>
      </c>
      <c r="P16" s="54">
        <f t="shared" si="0"/>
        <v>13.214265812203955</v>
      </c>
      <c r="Q16" s="54">
        <f t="shared" si="1"/>
        <v>15.51239899693508</v>
      </c>
      <c r="R16" s="55">
        <f t="shared" si="9"/>
        <v>5.9184845005740527</v>
      </c>
      <c r="S16" s="55">
        <f t="shared" si="2"/>
        <v>0</v>
      </c>
      <c r="T16" s="55">
        <f t="shared" si="3"/>
        <v>41.666666666666664</v>
      </c>
      <c r="U16" s="55">
        <f t="shared" si="4"/>
        <v>41.666666666666664</v>
      </c>
      <c r="V16" s="55"/>
      <c r="W16" s="56">
        <f t="shared" si="5"/>
        <v>-2.2981331847311246</v>
      </c>
      <c r="X16" s="57">
        <v>5226</v>
      </c>
      <c r="Y16" s="53">
        <f>'[1]ян-20'!Y16+[1]февр!Y16</f>
        <v>0</v>
      </c>
      <c r="Z16" s="58">
        <f t="shared" si="6"/>
        <v>0</v>
      </c>
      <c r="AA16" s="59">
        <f t="shared" si="7"/>
        <v>0</v>
      </c>
      <c r="AB16" s="60">
        <v>3058</v>
      </c>
      <c r="AC16" s="61">
        <f t="shared" si="10"/>
        <v>0</v>
      </c>
      <c r="AD16" s="62">
        <f t="shared" si="8"/>
        <v>-2</v>
      </c>
    </row>
    <row r="17" spans="1:30" ht="24.75" customHeight="1">
      <c r="A17" s="67"/>
      <c r="B17" s="68" t="s">
        <v>46</v>
      </c>
      <c r="C17" s="69">
        <f>SUM(C7:C16)</f>
        <v>155663.5</v>
      </c>
      <c r="D17" s="52">
        <f>'[1]ян-20'!D17+[1]февр!D17</f>
        <v>300</v>
      </c>
      <c r="E17" s="52">
        <f>'[1]ян-20'!E17+[1]февр!E17</f>
        <v>297</v>
      </c>
      <c r="F17" s="52">
        <f>'[1]ян-20'!F17+[1]февр!F17</f>
        <v>169</v>
      </c>
      <c r="G17" s="52">
        <f>'[1]ян-20'!G17+[1]февр!G17</f>
        <v>128</v>
      </c>
      <c r="H17" s="52">
        <f>'[1]ян-20'!H17+[1]февр!H17</f>
        <v>7</v>
      </c>
      <c r="I17" s="52">
        <f>'[1]ян-20'!I17+[1]февр!I17</f>
        <v>2</v>
      </c>
      <c r="J17" s="52">
        <f>'[1]ян-20'!J17+[1]февр!J17</f>
        <v>1</v>
      </c>
      <c r="K17" s="52">
        <f>'[1]ян-20'!K17+[1]февр!K17</f>
        <v>2</v>
      </c>
      <c r="L17" s="52">
        <f>'[1]ян-20'!L17+[1]февр!L17</f>
        <v>80</v>
      </c>
      <c r="M17" s="52">
        <f>'[1]ян-20'!M17+[1]февр!M17</f>
        <v>62</v>
      </c>
      <c r="N17" s="52">
        <f>'[1]ян-20'!N17+[1]февр!N17</f>
        <v>18</v>
      </c>
      <c r="O17" s="52">
        <f>'[1]ян-20'!O17+[1]февр!O17</f>
        <v>208</v>
      </c>
      <c r="P17" s="70">
        <f t="shared" si="0"/>
        <v>11.9218699309729</v>
      </c>
      <c r="Q17" s="70">
        <f t="shared" si="1"/>
        <v>11.80265123166317</v>
      </c>
      <c r="R17" s="71">
        <f t="shared" si="9"/>
        <v>6.2532221379833199</v>
      </c>
      <c r="S17" s="71">
        <f t="shared" si="2"/>
        <v>23.333333333333332</v>
      </c>
      <c r="T17" s="71">
        <f t="shared" si="3"/>
        <v>9.9337748344370862</v>
      </c>
      <c r="U17" s="71">
        <f t="shared" si="4"/>
        <v>6.6225165562913908</v>
      </c>
      <c r="V17" s="71"/>
      <c r="W17" s="72">
        <f t="shared" si="5"/>
        <v>0.11921869930973017</v>
      </c>
      <c r="X17" s="73">
        <v>79140</v>
      </c>
      <c r="Y17" s="74">
        <f>'[1]ян-20'!Y17+[1]февр!Y17</f>
        <v>1</v>
      </c>
      <c r="Z17" s="75">
        <f t="shared" si="6"/>
        <v>10</v>
      </c>
      <c r="AA17" s="76">
        <f t="shared" si="7"/>
        <v>12.536478599221789</v>
      </c>
      <c r="AB17" s="77">
        <v>49344</v>
      </c>
      <c r="AC17" s="69">
        <f>SUM(AC7:AC16)</f>
        <v>7</v>
      </c>
      <c r="AD17" s="62">
        <f t="shared" si="8"/>
        <v>1.5</v>
      </c>
    </row>
    <row r="18" spans="1:30" ht="28.5" customHeight="1">
      <c r="A18" s="65">
        <v>11</v>
      </c>
      <c r="B18" s="66" t="s">
        <v>47</v>
      </c>
      <c r="C18" s="51">
        <f>'[1]ян-20'!C18+[1]февр!AD18</f>
        <v>64506.5</v>
      </c>
      <c r="D18" s="52">
        <f>'[1]ян-20'!D18+[1]февр!D18</f>
        <v>165</v>
      </c>
      <c r="E18" s="52">
        <f>'[1]ян-20'!E18+[1]февр!E18</f>
        <v>108</v>
      </c>
      <c r="F18" s="53">
        <f>'[1]ян-20'!F18+[1]февр!F18</f>
        <v>62</v>
      </c>
      <c r="G18" s="53">
        <f>'[1]ян-20'!G18+[1]февр!G18</f>
        <v>46</v>
      </c>
      <c r="H18" s="53">
        <f>'[1]ян-20'!H18+[1]февр!H18</f>
        <v>1</v>
      </c>
      <c r="I18" s="53">
        <f>'[1]ян-20'!I18+[1]февр!I18</f>
        <v>0</v>
      </c>
      <c r="J18" s="53">
        <f>'[1]ян-20'!J18+[1]февр!J18</f>
        <v>0</v>
      </c>
      <c r="K18" s="53">
        <f>'[1]ян-20'!K18+[1]февр!K18</f>
        <v>1</v>
      </c>
      <c r="L18" s="53">
        <f>'[1]ян-20'!L18+[1]февр!L18</f>
        <v>30</v>
      </c>
      <c r="M18" s="53">
        <f>'[1]ян-20'!M18+[1]февр!M18</f>
        <v>22</v>
      </c>
      <c r="N18" s="53">
        <f>'[1]ян-20'!N18+[1]февр!N18</f>
        <v>8</v>
      </c>
      <c r="O18" s="53">
        <f>'[1]ян-20'!O18+[1]февр!O18</f>
        <v>77</v>
      </c>
      <c r="P18" s="54">
        <f t="shared" si="0"/>
        <v>15.823056591196234</v>
      </c>
      <c r="Q18" s="54">
        <f t="shared" si="1"/>
        <v>10.356909768782991</v>
      </c>
      <c r="R18" s="55">
        <f t="shared" si="9"/>
        <v>5.0706303450913959</v>
      </c>
      <c r="S18" s="55">
        <f t="shared" si="2"/>
        <v>6.0606060606060606</v>
      </c>
      <c r="T18" s="55">
        <f t="shared" si="3"/>
        <v>6.024096385542169</v>
      </c>
      <c r="U18" s="55">
        <f t="shared" si="4"/>
        <v>6.024096385542169</v>
      </c>
      <c r="V18" s="55"/>
      <c r="W18" s="56">
        <f t="shared" si="5"/>
        <v>5.4661468224132435</v>
      </c>
      <c r="X18" s="57">
        <v>36599</v>
      </c>
      <c r="Y18" s="53">
        <f>'[1]ян-20'!Y18+[1]февр!Y18</f>
        <v>0</v>
      </c>
      <c r="Z18" s="58">
        <f t="shared" si="6"/>
        <v>1</v>
      </c>
      <c r="AA18" s="59">
        <f t="shared" si="7"/>
        <v>3.4254388393598756</v>
      </c>
      <c r="AB18" s="60">
        <v>18059</v>
      </c>
      <c r="AC18" s="61">
        <f>H18</f>
        <v>1</v>
      </c>
      <c r="AD18" s="62">
        <f t="shared" si="8"/>
        <v>28.5</v>
      </c>
    </row>
    <row r="19" spans="1:30" ht="28.5" customHeight="1" thickBot="1">
      <c r="A19" s="78" t="s">
        <v>48</v>
      </c>
      <c r="B19" s="78"/>
      <c r="C19" s="79">
        <f>C17+C18</f>
        <v>220170</v>
      </c>
      <c r="D19" s="52">
        <f>'[1]ян-20'!D19+[1]февр!D19</f>
        <v>465</v>
      </c>
      <c r="E19" s="52">
        <f>'[1]ян-20'!E19+[1]февр!E19</f>
        <v>405</v>
      </c>
      <c r="F19" s="52">
        <f>'[1]ян-20'!F19+[1]февр!F19</f>
        <v>231</v>
      </c>
      <c r="G19" s="52">
        <f>'[1]ян-20'!G19+[1]февр!G19</f>
        <v>174</v>
      </c>
      <c r="H19" s="52">
        <f>'[1]ян-20'!H19+[1]февр!H19</f>
        <v>8</v>
      </c>
      <c r="I19" s="52">
        <f>'[1]ян-20'!I19+[1]февр!I19</f>
        <v>2</v>
      </c>
      <c r="J19" s="52">
        <f>'[1]ян-20'!J19+[1]февр!J19</f>
        <v>1</v>
      </c>
      <c r="K19" s="52">
        <f>'[1]ян-20'!K19+[1]февр!K19</f>
        <v>3</v>
      </c>
      <c r="L19" s="52">
        <f>'[1]ян-20'!L19+[1]февр!L19</f>
        <v>110</v>
      </c>
      <c r="M19" s="52">
        <f>'[1]ян-20'!M19+[1]февр!M19</f>
        <v>84</v>
      </c>
      <c r="N19" s="52">
        <f>'[1]ян-20'!N19+[1]февр!N19</f>
        <v>26</v>
      </c>
      <c r="O19" s="52">
        <f>'[1]ян-20'!O19+[1]февр!O19</f>
        <v>285</v>
      </c>
      <c r="P19" s="70">
        <f t="shared" si="0"/>
        <v>13.064858972612072</v>
      </c>
      <c r="Q19" s="70">
        <f t="shared" si="1"/>
        <v>11.379070718081483</v>
      </c>
      <c r="R19" s="71">
        <f t="shared" si="9"/>
        <v>5.8792628241128746</v>
      </c>
      <c r="S19" s="71">
        <f t="shared" si="2"/>
        <v>17.204301075268816</v>
      </c>
      <c r="T19" s="80">
        <f t="shared" si="3"/>
        <v>8.5470085470085468</v>
      </c>
      <c r="U19" s="80">
        <f t="shared" si="4"/>
        <v>6.4102564102564106</v>
      </c>
      <c r="V19" s="80"/>
      <c r="W19" s="72">
        <f t="shared" si="5"/>
        <v>1.6857882545305891</v>
      </c>
      <c r="X19" s="81">
        <v>115739</v>
      </c>
      <c r="Y19" s="74">
        <f>'[1]ян-20'!Y19+[1]февр!Y19</f>
        <v>1</v>
      </c>
      <c r="Z19" s="75">
        <f t="shared" si="6"/>
        <v>11</v>
      </c>
      <c r="AA19" s="76">
        <f t="shared" si="7"/>
        <v>10.095396347343589</v>
      </c>
      <c r="AB19" s="82">
        <v>67403</v>
      </c>
      <c r="AC19" s="79">
        <f>AC17+AC18</f>
        <v>8</v>
      </c>
      <c r="AD19" s="62">
        <f t="shared" si="8"/>
        <v>30</v>
      </c>
    </row>
    <row r="20" spans="1:30" s="96" customFormat="1" ht="28.5" customHeight="1">
      <c r="A20" s="83" t="s">
        <v>49</v>
      </c>
      <c r="B20" s="83"/>
      <c r="C20" s="84">
        <v>218115</v>
      </c>
      <c r="D20" s="84">
        <v>519</v>
      </c>
      <c r="E20" s="84">
        <v>415</v>
      </c>
      <c r="F20" s="84">
        <v>220</v>
      </c>
      <c r="G20" s="84">
        <v>195</v>
      </c>
      <c r="H20" s="84">
        <v>5</v>
      </c>
      <c r="I20" s="84">
        <v>1</v>
      </c>
      <c r="J20" s="84">
        <v>1</v>
      </c>
      <c r="K20" s="84">
        <v>4</v>
      </c>
      <c r="L20" s="85">
        <v>95</v>
      </c>
      <c r="M20" s="85"/>
      <c r="N20" s="86"/>
      <c r="O20" s="87">
        <v>314</v>
      </c>
      <c r="P20" s="88">
        <v>14.7</v>
      </c>
      <c r="Q20" s="88">
        <v>11.8</v>
      </c>
      <c r="R20" s="89">
        <v>5.0999999999999996</v>
      </c>
      <c r="S20" s="89">
        <v>9</v>
      </c>
      <c r="T20" s="89">
        <v>9.6</v>
      </c>
      <c r="U20" s="89">
        <v>7.6</v>
      </c>
      <c r="V20" s="89"/>
      <c r="W20" s="90">
        <v>2.9</v>
      </c>
      <c r="X20" s="91">
        <v>116231</v>
      </c>
      <c r="Y20" s="84">
        <v>2</v>
      </c>
      <c r="Z20" s="92">
        <v>8</v>
      </c>
      <c r="AA20" s="93">
        <v>7.4</v>
      </c>
      <c r="AB20" s="94">
        <v>67058</v>
      </c>
      <c r="AC20" s="84">
        <v>5</v>
      </c>
      <c r="AD20" s="95">
        <v>29</v>
      </c>
    </row>
    <row r="21" spans="1:30" ht="33" customHeight="1">
      <c r="A21" s="97" t="s">
        <v>50</v>
      </c>
      <c r="B21" s="97"/>
      <c r="C21" s="97"/>
      <c r="D21" s="98">
        <f>D19-D20</f>
        <v>-54</v>
      </c>
      <c r="E21" s="98">
        <f>E19-E20</f>
        <v>-10</v>
      </c>
      <c r="F21" s="98">
        <f>F19-F20</f>
        <v>11</v>
      </c>
      <c r="G21" s="98">
        <f>G19-G20</f>
        <v>-21</v>
      </c>
      <c r="H21" s="98">
        <f t="shared" ref="H21:O21" si="11">H19-H20</f>
        <v>3</v>
      </c>
      <c r="I21" s="98">
        <f t="shared" si="11"/>
        <v>1</v>
      </c>
      <c r="J21" s="98">
        <f t="shared" si="11"/>
        <v>0</v>
      </c>
      <c r="K21" s="98">
        <f t="shared" si="11"/>
        <v>-1</v>
      </c>
      <c r="L21" s="99">
        <f t="shared" si="11"/>
        <v>15</v>
      </c>
      <c r="M21" s="99"/>
      <c r="N21" s="99"/>
      <c r="O21" s="99">
        <f t="shared" si="11"/>
        <v>-29</v>
      </c>
      <c r="P21" s="100">
        <f>P19/P20-100%</f>
        <v>-0.11123408349577735</v>
      </c>
      <c r="Q21" s="101">
        <f t="shared" ref="Q21:W21" si="12">Q19/Q20-100%</f>
        <v>-3.5671973043942207E-2</v>
      </c>
      <c r="R21" s="100">
        <f t="shared" si="12"/>
        <v>0.15279663217899508</v>
      </c>
      <c r="S21" s="100">
        <f t="shared" si="12"/>
        <v>0.91158900836320189</v>
      </c>
      <c r="T21" s="100">
        <f t="shared" si="12"/>
        <v>-0.1096866096866097</v>
      </c>
      <c r="U21" s="100">
        <f t="shared" si="12"/>
        <v>-0.15654520917678805</v>
      </c>
      <c r="V21" s="100"/>
      <c r="W21" s="100">
        <f t="shared" si="12"/>
        <v>-0.41869370533427963</v>
      </c>
      <c r="X21" s="99">
        <f t="shared" ref="X21:AC21" si="13">X19-X20</f>
        <v>-492</v>
      </c>
      <c r="Y21" s="99">
        <f t="shared" si="13"/>
        <v>-1</v>
      </c>
      <c r="Z21" s="99">
        <f t="shared" si="13"/>
        <v>3</v>
      </c>
      <c r="AA21" s="102">
        <f>AA19/AA20-100%</f>
        <v>0.36424274964102543</v>
      </c>
      <c r="AB21" s="99">
        <f t="shared" si="13"/>
        <v>345</v>
      </c>
      <c r="AC21" s="99">
        <f t="shared" si="13"/>
        <v>3</v>
      </c>
      <c r="AD21" s="103"/>
    </row>
    <row r="22" spans="1:30" s="96" customFormat="1" ht="28.5" customHeight="1">
      <c r="A22" s="83" t="s">
        <v>51</v>
      </c>
      <c r="B22" s="83"/>
      <c r="C22" s="84">
        <v>218118.5</v>
      </c>
      <c r="D22" s="84">
        <v>501</v>
      </c>
      <c r="E22" s="84">
        <v>342</v>
      </c>
      <c r="F22" s="84">
        <v>217</v>
      </c>
      <c r="G22" s="104">
        <v>125</v>
      </c>
      <c r="H22" s="84">
        <v>3</v>
      </c>
      <c r="I22" s="84">
        <v>1</v>
      </c>
      <c r="J22" s="84"/>
      <c r="K22" s="84">
        <v>5</v>
      </c>
      <c r="L22" s="105">
        <v>100</v>
      </c>
      <c r="M22" s="105"/>
      <c r="N22" s="105"/>
      <c r="O22" s="105">
        <v>238</v>
      </c>
      <c r="P22" s="88">
        <v>14.2</v>
      </c>
      <c r="Q22" s="89">
        <v>9.6999999999999993</v>
      </c>
      <c r="R22" s="89">
        <v>5.3</v>
      </c>
      <c r="S22" s="89">
        <v>6</v>
      </c>
      <c r="T22" s="89">
        <v>9.9</v>
      </c>
      <c r="U22" s="89">
        <v>9.9</v>
      </c>
      <c r="V22" s="106"/>
      <c r="W22" s="91">
        <v>4.5</v>
      </c>
      <c r="X22" s="84">
        <v>117482</v>
      </c>
      <c r="Y22" s="92">
        <v>1</v>
      </c>
      <c r="Z22" s="93">
        <v>5</v>
      </c>
      <c r="AA22" s="94">
        <v>4.7</v>
      </c>
      <c r="AB22" s="107">
        <v>66436</v>
      </c>
      <c r="AC22" s="94">
        <v>3</v>
      </c>
    </row>
    <row r="23" spans="1:30" ht="34.5" customHeight="1">
      <c r="A23" s="108"/>
      <c r="B23" s="109"/>
      <c r="C23" s="109"/>
      <c r="D23" s="110"/>
      <c r="E23" s="110"/>
      <c r="F23" s="111"/>
      <c r="G23" s="103"/>
      <c r="H23" s="110"/>
      <c r="I23" s="110"/>
      <c r="J23" s="111"/>
      <c r="K23" s="112"/>
      <c r="L23" s="113"/>
      <c r="M23" s="113"/>
      <c r="N23" s="113"/>
      <c r="O23" s="113"/>
      <c r="P23" s="114" t="s">
        <v>52</v>
      </c>
      <c r="Q23" s="115"/>
      <c r="R23" s="115"/>
      <c r="S23" s="115"/>
      <c r="T23" s="115"/>
      <c r="U23" s="115"/>
      <c r="V23" s="115"/>
      <c r="W23" s="115"/>
      <c r="X23" s="116"/>
      <c r="Y23" s="117"/>
      <c r="AB23" s="103"/>
      <c r="AD23" s="103"/>
    </row>
    <row r="24" spans="1:30" ht="31.5" customHeight="1">
      <c r="P24" s="103"/>
      <c r="Q24" s="103"/>
      <c r="R24" s="103"/>
      <c r="S24" s="103"/>
      <c r="T24" s="103"/>
      <c r="U24" s="119" t="s">
        <v>53</v>
      </c>
      <c r="V24" s="119" t="s">
        <v>54</v>
      </c>
      <c r="W24" s="120" t="s">
        <v>55</v>
      </c>
      <c r="X24" s="121"/>
      <c r="Y24" s="122"/>
    </row>
    <row r="25" spans="1:30" ht="27" customHeight="1">
      <c r="A25" t="s">
        <v>56</v>
      </c>
      <c r="P25" s="123" t="s">
        <v>57</v>
      </c>
      <c r="Q25" s="123"/>
      <c r="R25" s="123"/>
      <c r="S25" s="123"/>
      <c r="T25" s="123"/>
      <c r="U25" s="124">
        <f>(H19+I19)/U26*10000*6.186</f>
        <v>10.58865818798035</v>
      </c>
      <c r="V25" s="124"/>
      <c r="W25" s="125">
        <f>Z19*10000/W26*6.186</f>
        <v>10.095396347343589</v>
      </c>
      <c r="X25" s="126"/>
      <c r="Y25" s="126"/>
    </row>
    <row r="26" spans="1:30" ht="36" customHeight="1">
      <c r="P26" s="123" t="s">
        <v>58</v>
      </c>
      <c r="Q26" s="123"/>
      <c r="R26" s="123"/>
      <c r="S26" s="123"/>
      <c r="T26" s="123"/>
      <c r="U26" s="127">
        <v>58421</v>
      </c>
      <c r="V26" s="127">
        <v>8982</v>
      </c>
      <c r="W26" s="128">
        <v>67403</v>
      </c>
      <c r="X26" s="129"/>
      <c r="Y26" s="130"/>
    </row>
    <row r="27" spans="1:30" ht="27.7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23" t="s">
        <v>59</v>
      </c>
      <c r="Q27" s="123"/>
      <c r="R27" s="123"/>
      <c r="S27" s="123"/>
      <c r="T27" s="123"/>
      <c r="U27" s="124">
        <v>6.3</v>
      </c>
      <c r="V27" s="124">
        <v>14.5</v>
      </c>
      <c r="W27" s="125">
        <v>7.4</v>
      </c>
      <c r="X27" s="126"/>
      <c r="Y27" s="126"/>
    </row>
    <row r="28" spans="1:30" ht="29.25" customHeight="1">
      <c r="P28" s="132"/>
      <c r="Q28" s="132"/>
      <c r="R28" s="132"/>
      <c r="S28" s="132"/>
      <c r="T28" s="132"/>
      <c r="U28" s="133"/>
      <c r="V28" s="133"/>
      <c r="W28" s="133"/>
      <c r="X28" s="133"/>
      <c r="Y28" s="133"/>
    </row>
    <row r="29" spans="1:30" ht="27" customHeight="1">
      <c r="G29" s="103"/>
      <c r="P29" s="132"/>
      <c r="Q29" s="132"/>
      <c r="R29" s="132"/>
      <c r="S29" s="132"/>
      <c r="T29" s="132"/>
      <c r="U29" s="126"/>
      <c r="V29" s="126"/>
      <c r="W29" s="134"/>
      <c r="X29" s="126"/>
      <c r="Y29" s="126"/>
      <c r="Z29" s="103"/>
    </row>
  </sheetData>
  <sheetProtection selectLockedCells="1" selectUnlockedCells="1"/>
  <mergeCells count="42">
    <mergeCell ref="A27:O27"/>
    <mergeCell ref="P27:T27"/>
    <mergeCell ref="P28:T28"/>
    <mergeCell ref="P29:T29"/>
    <mergeCell ref="A21:C21"/>
    <mergeCell ref="A22:B22"/>
    <mergeCell ref="B23:C23"/>
    <mergeCell ref="P23:X23"/>
    <mergeCell ref="P25:T25"/>
    <mergeCell ref="P26:T26"/>
    <mergeCell ref="Y5:Y6"/>
    <mergeCell ref="Z5:Z6"/>
    <mergeCell ref="AA5:AA6"/>
    <mergeCell ref="AD5:AD6"/>
    <mergeCell ref="A19:B19"/>
    <mergeCell ref="A20:B20"/>
    <mergeCell ref="Q5:Q6"/>
    <mergeCell ref="R5:R6"/>
    <mergeCell ref="S5:S6"/>
    <mergeCell ref="T5:T6"/>
    <mergeCell ref="U5:U6"/>
    <mergeCell ref="V5:V6"/>
    <mergeCell ref="X4:X6"/>
    <mergeCell ref="Y4:AA4"/>
    <mergeCell ref="AB4:AB6"/>
    <mergeCell ref="AC4:AC6"/>
    <mergeCell ref="E5:E6"/>
    <mergeCell ref="F5:F6"/>
    <mergeCell ref="G5:G6"/>
    <mergeCell ref="H5:H6"/>
    <mergeCell ref="I5:I6"/>
    <mergeCell ref="L5:N5"/>
    <mergeCell ref="A1:V1"/>
    <mergeCell ref="A2:AA2"/>
    <mergeCell ref="A4:A6"/>
    <mergeCell ref="B4:B6"/>
    <mergeCell ref="C4:C6"/>
    <mergeCell ref="D4:D6"/>
    <mergeCell ref="E4:O4"/>
    <mergeCell ref="P4:P6"/>
    <mergeCell ref="Q4:V4"/>
    <mergeCell ref="W4:W6"/>
  </mergeCells>
  <dataValidations disablePrompts="1" count="1">
    <dataValidation operator="equal" allowBlank="1" showErrorMessage="1" sqref="X27:Y27 X25:Y25 W26 X29:Y29 X7:X18">
      <formula1>0</formula1>
      <formula2>0</formula2>
    </dataValidation>
  </dataValidations>
  <pageMargins left="0.70866141732283461" right="0.70866141732283461" top="0.74803149606299213" bottom="0.74803149606299213" header="0.31496062992125984" footer="0.31496062992125984"/>
  <pageSetup paperSize="9" scale="60" firstPageNumber="0" orientation="landscape" horizontalDpi="300" verticalDpi="300" r:id="rId1"/>
  <headerFooter alignWithMargins="0"/>
  <rowBreaks count="1" manualBreakCount="1">
    <brk id="2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workbookViewId="0">
      <selection activeCell="D21" sqref="D21"/>
    </sheetView>
  </sheetViews>
  <sheetFormatPr defaultRowHeight="12.75"/>
  <cols>
    <col min="1" max="1" width="6" customWidth="1"/>
    <col min="2" max="2" width="17.28515625" customWidth="1"/>
    <col min="4" max="4" width="8" customWidth="1"/>
    <col min="5" max="22" width="7.140625" customWidth="1"/>
  </cols>
  <sheetData>
    <row r="1" spans="1:22" ht="27">
      <c r="A1" s="135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6"/>
      <c r="V1" s="136"/>
    </row>
    <row r="2" spans="1:22" ht="21" thickBo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  <c r="V2" s="139"/>
    </row>
    <row r="3" spans="1:22" ht="129.75">
      <c r="A3" s="140" t="s">
        <v>62</v>
      </c>
      <c r="B3" s="141" t="s">
        <v>63</v>
      </c>
      <c r="C3" s="142" t="s">
        <v>64</v>
      </c>
      <c r="D3" s="143" t="s">
        <v>65</v>
      </c>
      <c r="E3" s="144" t="s">
        <v>66</v>
      </c>
      <c r="F3" s="145" t="s">
        <v>67</v>
      </c>
      <c r="G3" s="145" t="s">
        <v>68</v>
      </c>
      <c r="H3" s="145" t="s">
        <v>69</v>
      </c>
      <c r="I3" s="145" t="s">
        <v>70</v>
      </c>
      <c r="J3" s="145" t="s">
        <v>71</v>
      </c>
      <c r="K3" s="146" t="s">
        <v>72</v>
      </c>
      <c r="L3" s="145" t="s">
        <v>73</v>
      </c>
      <c r="M3" s="145" t="s">
        <v>74</v>
      </c>
      <c r="N3" s="145" t="s">
        <v>75</v>
      </c>
      <c r="O3" s="145" t="s">
        <v>76</v>
      </c>
      <c r="P3" s="145" t="s">
        <v>77</v>
      </c>
      <c r="Q3" s="145" t="s">
        <v>78</v>
      </c>
      <c r="R3" s="145" t="s">
        <v>79</v>
      </c>
      <c r="S3" s="145" t="s">
        <v>80</v>
      </c>
      <c r="T3" s="145" t="s">
        <v>81</v>
      </c>
      <c r="U3" s="147" t="s">
        <v>82</v>
      </c>
      <c r="V3" s="148" t="s">
        <v>83</v>
      </c>
    </row>
    <row r="4" spans="1:22" ht="26.25" thickBot="1">
      <c r="A4" s="149"/>
      <c r="B4" s="150"/>
      <c r="C4" s="151"/>
      <c r="D4" s="152"/>
      <c r="E4" s="153" t="s">
        <v>84</v>
      </c>
      <c r="F4" s="154" t="s">
        <v>85</v>
      </c>
      <c r="G4" s="154" t="s">
        <v>86</v>
      </c>
      <c r="H4" s="154" t="s">
        <v>87</v>
      </c>
      <c r="I4" s="154" t="s">
        <v>88</v>
      </c>
      <c r="J4" s="154" t="s">
        <v>89</v>
      </c>
      <c r="K4" s="155" t="s">
        <v>90</v>
      </c>
      <c r="L4" s="154" t="s">
        <v>91</v>
      </c>
      <c r="M4" s="154" t="s">
        <v>92</v>
      </c>
      <c r="N4" s="154" t="s">
        <v>93</v>
      </c>
      <c r="O4" s="154" t="s">
        <v>94</v>
      </c>
      <c r="P4" s="154" t="s">
        <v>95</v>
      </c>
      <c r="Q4" s="154" t="s">
        <v>96</v>
      </c>
      <c r="R4" s="154" t="s">
        <v>97</v>
      </c>
      <c r="S4" s="154" t="s">
        <v>98</v>
      </c>
      <c r="T4" s="154" t="s">
        <v>99</v>
      </c>
      <c r="U4" s="156" t="s">
        <v>100</v>
      </c>
      <c r="V4" s="157" t="s">
        <v>101</v>
      </c>
    </row>
    <row r="5" spans="1:22" ht="15.75">
      <c r="A5" s="49">
        <v>1</v>
      </c>
      <c r="B5" s="50" t="s">
        <v>36</v>
      </c>
      <c r="C5" s="158">
        <v>34577</v>
      </c>
      <c r="D5" s="159">
        <f>'[5]янв -20 '!D5+[5]фев!D5</f>
        <v>64</v>
      </c>
      <c r="E5" s="159">
        <f>'[5]янв -20 '!E5+[5]фев!E5</f>
        <v>0</v>
      </c>
      <c r="F5" s="159">
        <f>'[5]янв -20 '!F5+[5]фев!F5</f>
        <v>7</v>
      </c>
      <c r="G5" s="159">
        <f>'[5]янв -20 '!G5+[5]фев!G5</f>
        <v>0</v>
      </c>
      <c r="H5" s="159">
        <f>'[5]янв -20 '!H5+[5]фев!H5</f>
        <v>2</v>
      </c>
      <c r="I5" s="159">
        <f>'[5]янв -20 '!I5+[5]фев!I5</f>
        <v>1</v>
      </c>
      <c r="J5" s="159">
        <f>'[5]янв -20 '!J5+[5]фев!J5</f>
        <v>1</v>
      </c>
      <c r="K5" s="159">
        <f>'[5]янв -20 '!K5+[5]фев!K5</f>
        <v>35</v>
      </c>
      <c r="L5" s="159">
        <f>'[5]янв -20 '!L5+[5]фев!L5</f>
        <v>3</v>
      </c>
      <c r="M5" s="159">
        <f>'[5]янв -20 '!M5+[5]фев!M5</f>
        <v>2</v>
      </c>
      <c r="N5" s="159">
        <f>'[5]янв -20 '!N5+[5]фев!N5</f>
        <v>0</v>
      </c>
      <c r="O5" s="159">
        <f>'[5]янв -20 '!O5+[5]фев!O5</f>
        <v>0</v>
      </c>
      <c r="P5" s="159">
        <f>'[5]янв -20 '!P5+[5]фев!P5</f>
        <v>1</v>
      </c>
      <c r="Q5" s="159">
        <f>'[5]янв -20 '!Q5+[5]фев!Q5</f>
        <v>0</v>
      </c>
      <c r="R5" s="159">
        <f>'[5]янв -20 '!R5+[5]фев!R5</f>
        <v>0</v>
      </c>
      <c r="S5" s="159">
        <f>'[5]янв -20 '!S5+[5]фев!S5</f>
        <v>0</v>
      </c>
      <c r="T5" s="159">
        <f>'[5]янв -20 '!T5+[5]фев!T5</f>
        <v>4</v>
      </c>
      <c r="U5" s="159">
        <f>'[5]янв -20 '!U5+[5]фев!U5</f>
        <v>8</v>
      </c>
      <c r="V5" s="159">
        <f>'[5]янв -20 '!V5+[5]фев!V5</f>
        <v>0</v>
      </c>
    </row>
    <row r="6" spans="1:22" ht="15.75">
      <c r="A6" s="49">
        <v>2</v>
      </c>
      <c r="B6" s="50" t="s">
        <v>37</v>
      </c>
      <c r="C6" s="158">
        <v>8057</v>
      </c>
      <c r="D6" s="159">
        <f>'[5]янв -20 '!D6+[5]фев!D6</f>
        <v>23</v>
      </c>
      <c r="E6" s="159">
        <f>'[5]янв -20 '!E6+[5]фев!E6</f>
        <v>0</v>
      </c>
      <c r="F6" s="159">
        <f>'[5]янв -20 '!F6+[5]фев!F6</f>
        <v>4</v>
      </c>
      <c r="G6" s="159">
        <f>'[5]янв -20 '!G6+[5]фев!G6</f>
        <v>0</v>
      </c>
      <c r="H6" s="159">
        <f>'[5]янв -20 '!H6+[5]фев!H6</f>
        <v>0</v>
      </c>
      <c r="I6" s="159">
        <f>'[5]янв -20 '!I6+[5]фев!I6</f>
        <v>0</v>
      </c>
      <c r="J6" s="159">
        <f>'[5]янв -20 '!J6+[5]фев!J6</f>
        <v>0</v>
      </c>
      <c r="K6" s="159">
        <f>'[5]янв -20 '!K6+[5]фев!K6</f>
        <v>6</v>
      </c>
      <c r="L6" s="159">
        <f>'[5]янв -20 '!L6+[5]фев!L6</f>
        <v>1</v>
      </c>
      <c r="M6" s="159">
        <f>'[5]янв -20 '!M6+[5]фев!M6</f>
        <v>3</v>
      </c>
      <c r="N6" s="159">
        <f>'[5]янв -20 '!N6+[5]фев!N6</f>
        <v>0</v>
      </c>
      <c r="O6" s="159">
        <f>'[5]янв -20 '!O6+[5]фев!O6</f>
        <v>1</v>
      </c>
      <c r="P6" s="159">
        <f>'[5]янв -20 '!P6+[5]фев!P6</f>
        <v>0</v>
      </c>
      <c r="Q6" s="159">
        <f>'[5]янв -20 '!Q6+[5]фев!Q6</f>
        <v>0</v>
      </c>
      <c r="R6" s="159">
        <f>'[5]янв -20 '!R6+[5]фев!R6</f>
        <v>2</v>
      </c>
      <c r="S6" s="159">
        <f>'[5]янв -20 '!S6+[5]фев!S6</f>
        <v>0</v>
      </c>
      <c r="T6" s="159">
        <f>'[5]янв -20 '!T6+[5]фев!T6</f>
        <v>2</v>
      </c>
      <c r="U6" s="159">
        <f>'[5]янв -20 '!U6+[5]фев!U6</f>
        <v>4</v>
      </c>
      <c r="V6" s="159">
        <f>'[5]янв -20 '!V6+[5]фев!V6</f>
        <v>0</v>
      </c>
    </row>
    <row r="7" spans="1:22" ht="15.75">
      <c r="A7" s="49">
        <v>3</v>
      </c>
      <c r="B7" s="50" t="s">
        <v>38</v>
      </c>
      <c r="C7" s="158">
        <v>12379.5</v>
      </c>
      <c r="D7" s="159">
        <f>'[5]янв -20 '!D7+[5]фев!D7</f>
        <v>40</v>
      </c>
      <c r="E7" s="159">
        <f>'[5]янв -20 '!E7+[5]фев!E7</f>
        <v>0</v>
      </c>
      <c r="F7" s="159">
        <f>'[5]янв -20 '!F7+[5]фев!F7</f>
        <v>4</v>
      </c>
      <c r="G7" s="159">
        <f>'[5]янв -20 '!G7+[5]фев!G7</f>
        <v>0</v>
      </c>
      <c r="H7" s="159">
        <f>'[5]янв -20 '!H7+[5]фев!H7</f>
        <v>1</v>
      </c>
      <c r="I7" s="159">
        <f>'[5]янв -20 '!I7+[5]фев!I7</f>
        <v>0</v>
      </c>
      <c r="J7" s="159">
        <f>'[5]янв -20 '!J7+[5]фев!J7</f>
        <v>5</v>
      </c>
      <c r="K7" s="159">
        <f>'[5]янв -20 '!K7+[5]фев!K7</f>
        <v>12</v>
      </c>
      <c r="L7" s="159">
        <f>'[5]янв -20 '!L7+[5]фев!L7</f>
        <v>2</v>
      </c>
      <c r="M7" s="159">
        <f>'[5]янв -20 '!M7+[5]фев!M7</f>
        <v>5</v>
      </c>
      <c r="N7" s="159">
        <f>'[5]янв -20 '!N7+[5]фев!N7</f>
        <v>1</v>
      </c>
      <c r="O7" s="159">
        <f>'[5]янв -20 '!O7+[5]фев!O7</f>
        <v>0</v>
      </c>
      <c r="P7" s="159">
        <f>'[5]янв -20 '!P7+[5]фев!P7</f>
        <v>3</v>
      </c>
      <c r="Q7" s="159">
        <f>'[5]янв -20 '!Q7+[5]фев!Q7</f>
        <v>0</v>
      </c>
      <c r="R7" s="159">
        <f>'[5]янв -20 '!R7+[5]фев!R7</f>
        <v>0</v>
      </c>
      <c r="S7" s="159">
        <f>'[5]янв -20 '!S7+[5]фев!S7</f>
        <v>0</v>
      </c>
      <c r="T7" s="159">
        <f>'[5]янв -20 '!T7+[5]фев!T7</f>
        <v>4</v>
      </c>
      <c r="U7" s="159">
        <f>'[5]янв -20 '!U7+[5]фев!U7</f>
        <v>3</v>
      </c>
      <c r="V7" s="159">
        <f>'[5]янв -20 '!V7+[5]фев!V7</f>
        <v>0</v>
      </c>
    </row>
    <row r="8" spans="1:22" ht="15.75">
      <c r="A8" s="49">
        <v>4</v>
      </c>
      <c r="B8" s="50" t="s">
        <v>39</v>
      </c>
      <c r="C8" s="158">
        <v>13676</v>
      </c>
      <c r="D8" s="159">
        <f>'[5]янв -20 '!D8+[5]фев!D8</f>
        <v>24</v>
      </c>
      <c r="E8" s="159">
        <f>'[5]янв -20 '!E8+[5]фев!E8</f>
        <v>0</v>
      </c>
      <c r="F8" s="159">
        <f>'[5]янв -20 '!F8+[5]фев!F8</f>
        <v>6</v>
      </c>
      <c r="G8" s="159">
        <f>'[5]янв -20 '!G8+[5]фев!G8</f>
        <v>0</v>
      </c>
      <c r="H8" s="159">
        <f>'[5]янв -20 '!H8+[5]фев!H8</f>
        <v>0</v>
      </c>
      <c r="I8" s="159">
        <f>'[5]янв -20 '!I8+[5]фев!I8</f>
        <v>0</v>
      </c>
      <c r="J8" s="159">
        <f>'[5]янв -20 '!J8+[5]фев!J8</f>
        <v>2</v>
      </c>
      <c r="K8" s="159">
        <f>'[5]янв -20 '!K8+[5]фев!K8</f>
        <v>4</v>
      </c>
      <c r="L8" s="159">
        <f>'[5]янв -20 '!L8+[5]фев!L8</f>
        <v>1</v>
      </c>
      <c r="M8" s="159">
        <f>'[5]янв -20 '!M8+[5]фев!M8</f>
        <v>0</v>
      </c>
      <c r="N8" s="159">
        <f>'[5]янв -20 '!N8+[5]фев!N8</f>
        <v>0</v>
      </c>
      <c r="O8" s="159">
        <f>'[5]янв -20 '!O8+[5]фев!O8</f>
        <v>0</v>
      </c>
      <c r="P8" s="159">
        <f>'[5]янв -20 '!P8+[5]фев!P8</f>
        <v>1</v>
      </c>
      <c r="Q8" s="159">
        <f>'[5]янв -20 '!Q8+[5]фев!Q8</f>
        <v>0</v>
      </c>
      <c r="R8" s="159">
        <f>'[5]янв -20 '!R8+[5]фев!R8</f>
        <v>1</v>
      </c>
      <c r="S8" s="159">
        <f>'[5]янв -20 '!S8+[5]фев!S8</f>
        <v>0</v>
      </c>
      <c r="T8" s="159">
        <f>'[5]янв -20 '!T8+[5]фев!T8</f>
        <v>2</v>
      </c>
      <c r="U8" s="159">
        <f>'[5]янв -20 '!U8+[5]фев!U8</f>
        <v>7</v>
      </c>
      <c r="V8" s="159">
        <f>'[5]янв -20 '!V8+[5]фев!V8</f>
        <v>0</v>
      </c>
    </row>
    <row r="9" spans="1:22" ht="15.75">
      <c r="A9" s="49">
        <v>5</v>
      </c>
      <c r="B9" s="50" t="s">
        <v>40</v>
      </c>
      <c r="C9" s="158">
        <v>14112</v>
      </c>
      <c r="D9" s="159">
        <f>'[5]янв -20 '!D9+[5]фев!D9</f>
        <v>28</v>
      </c>
      <c r="E9" s="159">
        <f>'[5]янв -20 '!E9+[5]фев!E9</f>
        <v>0</v>
      </c>
      <c r="F9" s="159">
        <f>'[5]янв -20 '!F9+[5]фев!F9</f>
        <v>2</v>
      </c>
      <c r="G9" s="159">
        <f>'[5]янв -20 '!G9+[5]фев!G9</f>
        <v>0</v>
      </c>
      <c r="H9" s="159">
        <f>'[5]янв -20 '!H9+[5]фев!H9</f>
        <v>0</v>
      </c>
      <c r="I9" s="159">
        <f>'[5]янв -20 '!I9+[5]фев!I9</f>
        <v>0</v>
      </c>
      <c r="J9" s="159">
        <f>'[5]янв -20 '!J9+[5]фев!J9</f>
        <v>0</v>
      </c>
      <c r="K9" s="159">
        <f>'[5]янв -20 '!K9+[5]фев!K9</f>
        <v>9</v>
      </c>
      <c r="L9" s="159">
        <f>'[5]янв -20 '!L9+[5]фев!L9</f>
        <v>0</v>
      </c>
      <c r="M9" s="159">
        <f>'[5]янв -20 '!M9+[5]фев!M9</f>
        <v>1</v>
      </c>
      <c r="N9" s="159">
        <f>'[5]янв -20 '!N9+[5]фев!N9</f>
        <v>0</v>
      </c>
      <c r="O9" s="159">
        <f>'[5]янв -20 '!O9+[5]фев!O9</f>
        <v>0</v>
      </c>
      <c r="P9" s="159">
        <f>'[5]янв -20 '!P9+[5]фев!P9</f>
        <v>1</v>
      </c>
      <c r="Q9" s="159">
        <f>'[5]янв -20 '!Q9+[5]фев!Q9</f>
        <v>0</v>
      </c>
      <c r="R9" s="159">
        <f>'[5]янв -20 '!R9+[5]фев!R9</f>
        <v>0</v>
      </c>
      <c r="S9" s="159">
        <f>'[5]янв -20 '!S9+[5]фев!S9</f>
        <v>0</v>
      </c>
      <c r="T9" s="159">
        <f>'[5]янв -20 '!T9+[5]фев!T9</f>
        <v>9</v>
      </c>
      <c r="U9" s="159">
        <f>'[5]янв -20 '!U9+[5]фев!U9</f>
        <v>6</v>
      </c>
      <c r="V9" s="159">
        <f>'[5]янв -20 '!V9+[5]фев!V9</f>
        <v>0</v>
      </c>
    </row>
    <row r="10" spans="1:22" ht="15.75">
      <c r="A10" s="49">
        <v>6</v>
      </c>
      <c r="B10" s="50" t="s">
        <v>41</v>
      </c>
      <c r="C10" s="158">
        <v>11769.5</v>
      </c>
      <c r="D10" s="159">
        <f>'[5]янв -20 '!D10+[5]фев!D10</f>
        <v>15</v>
      </c>
      <c r="E10" s="159">
        <f>'[5]янв -20 '!E10+[5]фев!E10</f>
        <v>0</v>
      </c>
      <c r="F10" s="159">
        <f>'[5]янв -20 '!F10+[5]фев!F10</f>
        <v>2</v>
      </c>
      <c r="G10" s="159">
        <f>'[5]янв -20 '!G10+[5]фев!G10</f>
        <v>0</v>
      </c>
      <c r="H10" s="159">
        <f>'[5]янв -20 '!H10+[5]фев!H10</f>
        <v>0</v>
      </c>
      <c r="I10" s="159">
        <f>'[5]янв -20 '!I10+[5]фев!I10</f>
        <v>0</v>
      </c>
      <c r="J10" s="159">
        <f>'[5]янв -20 '!J10+[5]фев!J10</f>
        <v>0</v>
      </c>
      <c r="K10" s="159">
        <f>'[5]янв -20 '!K10+[5]фев!K10</f>
        <v>7</v>
      </c>
      <c r="L10" s="159">
        <f>'[5]янв -20 '!L10+[5]фев!L10</f>
        <v>0</v>
      </c>
      <c r="M10" s="159">
        <f>'[5]янв -20 '!M10+[5]фев!M10</f>
        <v>2</v>
      </c>
      <c r="N10" s="159">
        <f>'[5]янв -20 '!N10+[5]фев!N10</f>
        <v>0</v>
      </c>
      <c r="O10" s="159">
        <f>'[5]янв -20 '!O10+[5]фев!O10</f>
        <v>0</v>
      </c>
      <c r="P10" s="159">
        <f>'[5]янв -20 '!P10+[5]фев!P10</f>
        <v>0</v>
      </c>
      <c r="Q10" s="159">
        <f>'[5]янв -20 '!Q10+[5]фев!Q10</f>
        <v>0</v>
      </c>
      <c r="R10" s="159">
        <f>'[5]янв -20 '!R10+[5]фев!R10</f>
        <v>0</v>
      </c>
      <c r="S10" s="159">
        <f>'[5]янв -20 '!S10+[5]фев!S10</f>
        <v>0</v>
      </c>
      <c r="T10" s="159">
        <f>'[5]янв -20 '!T10+[5]фев!T10</f>
        <v>2</v>
      </c>
      <c r="U10" s="159">
        <f>'[5]янв -20 '!U10+[5]фев!U10</f>
        <v>2</v>
      </c>
      <c r="V10" s="159">
        <f>'[5]янв -20 '!V10+[5]фев!V10</f>
        <v>0</v>
      </c>
    </row>
    <row r="11" spans="1:22" ht="15.75">
      <c r="A11" s="49">
        <v>7</v>
      </c>
      <c r="B11" s="50" t="s">
        <v>42</v>
      </c>
      <c r="C11" s="158">
        <v>19603</v>
      </c>
      <c r="D11" s="159">
        <f>'[5]янв -20 '!D11+[5]фев!D11</f>
        <v>25</v>
      </c>
      <c r="E11" s="159">
        <f>'[5]янв -20 '!E11+[5]фев!E11</f>
        <v>0</v>
      </c>
      <c r="F11" s="159">
        <f>'[5]янв -20 '!F11+[5]фев!F11</f>
        <v>3</v>
      </c>
      <c r="G11" s="159">
        <f>'[5]янв -20 '!G11+[5]фев!G11</f>
        <v>0</v>
      </c>
      <c r="H11" s="159">
        <f>'[5]янв -20 '!H11+[5]фев!H11</f>
        <v>0</v>
      </c>
      <c r="I11" s="159">
        <f>'[5]янв -20 '!I11+[5]фев!I11</f>
        <v>0</v>
      </c>
      <c r="J11" s="159">
        <f>'[5]янв -20 '!J11+[5]фев!J11</f>
        <v>0</v>
      </c>
      <c r="K11" s="159">
        <f>'[5]янв -20 '!K11+[5]фев!K11</f>
        <v>13</v>
      </c>
      <c r="L11" s="159">
        <f>'[5]янв -20 '!L11+[5]фев!L11</f>
        <v>2</v>
      </c>
      <c r="M11" s="159">
        <f>'[5]янв -20 '!M11+[5]фев!M11</f>
        <v>1</v>
      </c>
      <c r="N11" s="159">
        <f>'[5]янв -20 '!N11+[5]фев!N11</f>
        <v>0</v>
      </c>
      <c r="O11" s="159">
        <f>'[5]янв -20 '!O11+[5]фев!O11</f>
        <v>0</v>
      </c>
      <c r="P11" s="159">
        <f>'[5]янв -20 '!P11+[5]фев!P11</f>
        <v>0</v>
      </c>
      <c r="Q11" s="159">
        <f>'[5]янв -20 '!Q11+[5]фев!Q11</f>
        <v>0</v>
      </c>
      <c r="R11" s="159">
        <f>'[5]янв -20 '!R11+[5]фев!R11</f>
        <v>2</v>
      </c>
      <c r="S11" s="159">
        <f>'[5]янв -20 '!S11+[5]фев!S11</f>
        <v>0</v>
      </c>
      <c r="T11" s="159">
        <f>'[5]янв -20 '!T11+[5]фев!T11</f>
        <v>1</v>
      </c>
      <c r="U11" s="159">
        <f>'[5]янв -20 '!U11+[5]фев!U11</f>
        <v>3</v>
      </c>
      <c r="V11" s="159">
        <f>'[5]янв -20 '!V11+[5]фев!V11</f>
        <v>0</v>
      </c>
    </row>
    <row r="12" spans="1:22" ht="15.75">
      <c r="A12" s="49">
        <v>8</v>
      </c>
      <c r="B12" s="50" t="s">
        <v>43</v>
      </c>
      <c r="C12" s="158">
        <v>14602.5</v>
      </c>
      <c r="D12" s="159">
        <f>'[5]янв -20 '!D12+[5]фев!D12</f>
        <v>20</v>
      </c>
      <c r="E12" s="159">
        <f>'[5]янв -20 '!E12+[5]фев!E12</f>
        <v>0</v>
      </c>
      <c r="F12" s="159">
        <f>'[5]янв -20 '!F12+[5]фев!F12</f>
        <v>0</v>
      </c>
      <c r="G12" s="159">
        <f>'[5]янв -20 '!G12+[5]фев!G12</f>
        <v>0</v>
      </c>
      <c r="H12" s="159">
        <f>'[5]янв -20 '!H12+[5]фев!H12</f>
        <v>1</v>
      </c>
      <c r="I12" s="159">
        <f>'[5]янв -20 '!I12+[5]фев!I12</f>
        <v>0</v>
      </c>
      <c r="J12" s="159">
        <f>'[5]янв -20 '!J12+[5]фев!J12</f>
        <v>0</v>
      </c>
      <c r="K12" s="159">
        <f>'[5]янв -20 '!K12+[5]фев!K12</f>
        <v>8</v>
      </c>
      <c r="L12" s="159">
        <f>'[5]янв -20 '!L12+[5]фев!L12</f>
        <v>1</v>
      </c>
      <c r="M12" s="159">
        <f>'[5]янв -20 '!M12+[5]фев!M12</f>
        <v>0</v>
      </c>
      <c r="N12" s="159">
        <f>'[5]янв -20 '!N12+[5]фев!N12</f>
        <v>0</v>
      </c>
      <c r="O12" s="159">
        <f>'[5]янв -20 '!O12+[5]фев!O12</f>
        <v>0</v>
      </c>
      <c r="P12" s="159">
        <f>'[5]янв -20 '!P12+[5]фев!P12</f>
        <v>1</v>
      </c>
      <c r="Q12" s="159">
        <f>'[5]янв -20 '!Q12+[5]фев!Q12</f>
        <v>0</v>
      </c>
      <c r="R12" s="159">
        <f>'[5]янв -20 '!R12+[5]фев!R12</f>
        <v>0</v>
      </c>
      <c r="S12" s="159">
        <f>'[5]янв -20 '!S12+[5]фев!S12</f>
        <v>0</v>
      </c>
      <c r="T12" s="159">
        <f>'[5]янв -20 '!T12+[5]фев!T12</f>
        <v>5</v>
      </c>
      <c r="U12" s="159">
        <f>'[5]янв -20 '!U12+[5]фев!U12</f>
        <v>4</v>
      </c>
      <c r="V12" s="159">
        <f>'[5]янв -20 '!V12+[5]фев!V12</f>
        <v>0</v>
      </c>
    </row>
    <row r="13" spans="1:22" ht="15.75">
      <c r="A13" s="49">
        <v>9</v>
      </c>
      <c r="B13" s="50" t="s">
        <v>44</v>
      </c>
      <c r="C13" s="158">
        <v>16120</v>
      </c>
      <c r="D13" s="159">
        <f>'[5]янв -20 '!D13+[5]фев!D13</f>
        <v>31</v>
      </c>
      <c r="E13" s="159">
        <f>'[5]янв -20 '!E13+[5]фев!E13</f>
        <v>1</v>
      </c>
      <c r="F13" s="159">
        <f>'[5]янв -20 '!F13+[5]фев!F13</f>
        <v>7</v>
      </c>
      <c r="G13" s="159">
        <f>'[5]янв -20 '!G13+[5]фев!G13</f>
        <v>0</v>
      </c>
      <c r="H13" s="159">
        <f>'[5]янв -20 '!H13+[5]фев!H13</f>
        <v>0</v>
      </c>
      <c r="I13" s="159">
        <f>'[5]янв -20 '!I13+[5]фев!I13</f>
        <v>0</v>
      </c>
      <c r="J13" s="159">
        <f>'[5]янв -20 '!J13+[5]фев!J13</f>
        <v>0</v>
      </c>
      <c r="K13" s="159">
        <f>'[5]янв -20 '!K13+[5]фев!K13</f>
        <v>10</v>
      </c>
      <c r="L13" s="159">
        <f>'[5]янв -20 '!L13+[5]фев!L13</f>
        <v>2</v>
      </c>
      <c r="M13" s="159">
        <f>'[5]янв -20 '!M13+[5]фев!M13</f>
        <v>2</v>
      </c>
      <c r="N13" s="159">
        <f>'[5]янв -20 '!N13+[5]фев!N13</f>
        <v>0</v>
      </c>
      <c r="O13" s="159">
        <f>'[5]янв -20 '!O13+[5]фев!O13</f>
        <v>0</v>
      </c>
      <c r="P13" s="159">
        <f>'[5]янв -20 '!P13+[5]фев!P13</f>
        <v>1</v>
      </c>
      <c r="Q13" s="159">
        <f>'[5]янв -20 '!Q13+[5]фев!Q13</f>
        <v>0</v>
      </c>
      <c r="R13" s="159">
        <f>'[5]янв -20 '!R13+[5]фев!R13</f>
        <v>1</v>
      </c>
      <c r="S13" s="159">
        <f>'[5]янв -20 '!S13+[5]фев!S13</f>
        <v>0</v>
      </c>
      <c r="T13" s="159">
        <f>'[5]янв -20 '!T13+[5]фев!T13</f>
        <v>4</v>
      </c>
      <c r="U13" s="159">
        <f>'[5]янв -20 '!U13+[5]фев!U13</f>
        <v>3</v>
      </c>
      <c r="V13" s="159">
        <f>'[5]янв -20 '!V13+[5]фев!V13</f>
        <v>0</v>
      </c>
    </row>
    <row r="14" spans="1:22" ht="15.75">
      <c r="A14" s="49">
        <v>10</v>
      </c>
      <c r="B14" s="66" t="s">
        <v>45</v>
      </c>
      <c r="C14" s="158">
        <v>10767</v>
      </c>
      <c r="D14" s="159">
        <f>'[5]янв -20 '!D14+[5]фев!D14</f>
        <v>27</v>
      </c>
      <c r="E14" s="159">
        <f>'[5]янв -20 '!E14+[5]фев!E14</f>
        <v>1</v>
      </c>
      <c r="F14" s="159">
        <f>'[5]янв -20 '!F14+[5]фев!F14</f>
        <v>5</v>
      </c>
      <c r="G14" s="159">
        <f>'[5]янв -20 '!G14+[5]фев!G14</f>
        <v>0</v>
      </c>
      <c r="H14" s="159">
        <f>'[5]янв -20 '!H14+[5]фев!H14</f>
        <v>0</v>
      </c>
      <c r="I14" s="159">
        <f>'[5]янв -20 '!I14+[5]фев!I14</f>
        <v>0</v>
      </c>
      <c r="J14" s="159">
        <f>'[5]янв -20 '!J14+[5]фев!J14</f>
        <v>4</v>
      </c>
      <c r="K14" s="159">
        <f>'[5]янв -20 '!K14+[5]фев!K14</f>
        <v>5</v>
      </c>
      <c r="L14" s="159">
        <f>'[5]янв -20 '!L14+[5]фев!L14</f>
        <v>1</v>
      </c>
      <c r="M14" s="159">
        <f>'[5]янв -20 '!M14+[5]фев!M14</f>
        <v>2</v>
      </c>
      <c r="N14" s="159">
        <f>'[5]янв -20 '!N14+[5]фев!N14</f>
        <v>0</v>
      </c>
      <c r="O14" s="159">
        <f>'[5]янв -20 '!O14+[5]фев!O14</f>
        <v>0</v>
      </c>
      <c r="P14" s="159">
        <f>'[5]янв -20 '!P14+[5]фев!P14</f>
        <v>0</v>
      </c>
      <c r="Q14" s="159">
        <f>'[5]янв -20 '!Q14+[5]фев!Q14</f>
        <v>0</v>
      </c>
      <c r="R14" s="159">
        <f>'[5]янв -20 '!R14+[5]фев!R14</f>
        <v>0</v>
      </c>
      <c r="S14" s="159">
        <f>'[5]янв -20 '!S14+[5]фев!S14</f>
        <v>0</v>
      </c>
      <c r="T14" s="159">
        <f>'[5]янв -20 '!T14+[5]фев!T14</f>
        <v>3</v>
      </c>
      <c r="U14" s="159">
        <f>'[5]янв -20 '!U14+[5]фев!U14</f>
        <v>6</v>
      </c>
      <c r="V14" s="159">
        <f>'[5]янв -20 '!V14+[5]фев!V14</f>
        <v>1</v>
      </c>
    </row>
    <row r="15" spans="1:22" ht="15.75">
      <c r="A15" s="160" t="s">
        <v>102</v>
      </c>
      <c r="B15" s="161" t="s">
        <v>46</v>
      </c>
      <c r="C15" s="162">
        <v>155663.5</v>
      </c>
      <c r="D15" s="163">
        <f>'[5]янв -20 '!D15+[5]фев!D15</f>
        <v>297</v>
      </c>
      <c r="E15" s="163">
        <f>'[5]янв -20 '!E15+[5]фев!E15</f>
        <v>2</v>
      </c>
      <c r="F15" s="163">
        <f>'[5]янв -20 '!F15+[5]фев!F15</f>
        <v>40</v>
      </c>
      <c r="G15" s="163">
        <f>'[5]янв -20 '!G15+[5]фев!G15</f>
        <v>0</v>
      </c>
      <c r="H15" s="163">
        <f>'[5]янв -20 '!H15+[5]фев!H15</f>
        <v>4</v>
      </c>
      <c r="I15" s="163">
        <f>'[5]янв -20 '!I15+[5]фев!I15</f>
        <v>1</v>
      </c>
      <c r="J15" s="163">
        <f>'[5]янв -20 '!J15+[5]фев!J15</f>
        <v>12</v>
      </c>
      <c r="K15" s="163">
        <f>'[5]янв -20 '!K15+[5]фев!K15</f>
        <v>109</v>
      </c>
      <c r="L15" s="163">
        <f>'[5]янв -20 '!L15+[5]фев!L15</f>
        <v>13</v>
      </c>
      <c r="M15" s="163">
        <f>'[5]янв -20 '!M15+[5]фев!M15</f>
        <v>18</v>
      </c>
      <c r="N15" s="163">
        <f>'[5]янв -20 '!N15+[5]фев!N15</f>
        <v>1</v>
      </c>
      <c r="O15" s="163">
        <f>'[5]янв -20 '!O15+[5]фев!O15</f>
        <v>1</v>
      </c>
      <c r="P15" s="163">
        <f>'[5]янв -20 '!P15+[5]фев!P15</f>
        <v>8</v>
      </c>
      <c r="Q15" s="163">
        <f>'[5]янв -20 '!Q15+[5]фев!Q15</f>
        <v>0</v>
      </c>
      <c r="R15" s="163">
        <f>'[5]янв -20 '!R15+[5]фев!R15</f>
        <v>6</v>
      </c>
      <c r="S15" s="163">
        <f>'[5]янв -20 '!S15+[5]фев!S15</f>
        <v>0</v>
      </c>
      <c r="T15" s="163">
        <f>'[5]янв -20 '!T15+[5]фев!T15</f>
        <v>36</v>
      </c>
      <c r="U15" s="163">
        <f>'[5]янв -20 '!U15+[5]фев!U15</f>
        <v>46</v>
      </c>
      <c r="V15" s="163">
        <f>'[5]янв -20 '!V15+[5]фев!V15</f>
        <v>1</v>
      </c>
    </row>
    <row r="16" spans="1:22" ht="15.75">
      <c r="A16" s="49">
        <v>11</v>
      </c>
      <c r="B16" s="50" t="s">
        <v>103</v>
      </c>
      <c r="C16" s="158">
        <v>64506.5</v>
      </c>
      <c r="D16" s="159">
        <f>'[5]янв -20 '!D16+[5]фев!D16</f>
        <v>108</v>
      </c>
      <c r="E16" s="159">
        <f>'[5]янв -20 '!E16+[5]фев!E16</f>
        <v>2</v>
      </c>
      <c r="F16" s="159">
        <f>'[5]янв -20 '!F16+[5]фев!F16</f>
        <v>20</v>
      </c>
      <c r="G16" s="159">
        <f>'[5]янв -20 '!G16+[5]фев!G16</f>
        <v>0</v>
      </c>
      <c r="H16" s="159">
        <f>'[5]янв -20 '!H16+[5]фев!H16</f>
        <v>3</v>
      </c>
      <c r="I16" s="159">
        <f>'[5]янв -20 '!I16+[5]фев!I16</f>
        <v>0</v>
      </c>
      <c r="J16" s="159">
        <f>'[5]янв -20 '!J16+[5]фев!J16</f>
        <v>7</v>
      </c>
      <c r="K16" s="159">
        <f>'[5]янв -20 '!K16+[5]фев!K16</f>
        <v>36</v>
      </c>
      <c r="L16" s="159">
        <f>'[5]янв -20 '!L16+[5]фев!L16</f>
        <v>6</v>
      </c>
      <c r="M16" s="159">
        <f>'[5]янв -20 '!M16+[5]фев!M16</f>
        <v>6</v>
      </c>
      <c r="N16" s="159">
        <f>'[5]янв -20 '!N16+[5]фев!N16</f>
        <v>0</v>
      </c>
      <c r="O16" s="159">
        <f>'[5]янв -20 '!O16+[5]фев!O16</f>
        <v>0</v>
      </c>
      <c r="P16" s="159">
        <f>'[5]янв -20 '!P16+[5]фев!P16</f>
        <v>0</v>
      </c>
      <c r="Q16" s="159">
        <f>'[5]янв -20 '!Q16+[5]фев!Q16</f>
        <v>0</v>
      </c>
      <c r="R16" s="159">
        <f>'[5]янв -20 '!R16+[5]фев!R16</f>
        <v>0</v>
      </c>
      <c r="S16" s="159">
        <f>'[5]янв -20 '!S16+[5]фев!S16</f>
        <v>0</v>
      </c>
      <c r="T16" s="159">
        <f>'[5]янв -20 '!T16+[5]фев!T16</f>
        <v>13</v>
      </c>
      <c r="U16" s="159">
        <f>'[5]янв -20 '!U16+[5]фев!U16</f>
        <v>15</v>
      </c>
      <c r="V16" s="159">
        <f>'[5]янв -20 '!V16+[5]фев!V16</f>
        <v>0</v>
      </c>
    </row>
    <row r="17" spans="1:22" ht="34.5" customHeight="1">
      <c r="A17" s="164" t="s">
        <v>104</v>
      </c>
      <c r="B17" s="165"/>
      <c r="C17" s="162">
        <v>220170</v>
      </c>
      <c r="D17" s="163">
        <f>'[5]янв -20 '!D17+[5]фев!D17</f>
        <v>405</v>
      </c>
      <c r="E17" s="163">
        <f>'[5]янв -20 '!E17+[5]фев!E17</f>
        <v>4</v>
      </c>
      <c r="F17" s="163">
        <f>'[5]янв -20 '!F17+[5]фев!F17</f>
        <v>60</v>
      </c>
      <c r="G17" s="163">
        <f>'[5]янв -20 '!G17+[5]фев!G17</f>
        <v>0</v>
      </c>
      <c r="H17" s="163">
        <f>'[5]янв -20 '!H17+[5]фев!H17</f>
        <v>7</v>
      </c>
      <c r="I17" s="163">
        <f>'[5]янв -20 '!I17+[5]фев!I17</f>
        <v>1</v>
      </c>
      <c r="J17" s="163">
        <f>'[5]янв -20 '!J17+[5]фев!J17</f>
        <v>19</v>
      </c>
      <c r="K17" s="163">
        <f>'[5]янв -20 '!K17+[5]фев!K17</f>
        <v>145</v>
      </c>
      <c r="L17" s="163">
        <f>'[5]янв -20 '!L17+[5]фев!L17</f>
        <v>19</v>
      </c>
      <c r="M17" s="163">
        <f>'[5]янв -20 '!M17+[5]фев!M17</f>
        <v>24</v>
      </c>
      <c r="N17" s="163">
        <f>'[5]янв -20 '!N17+[5]фев!N17</f>
        <v>1</v>
      </c>
      <c r="O17" s="163">
        <f>'[5]янв -20 '!O17+[5]фев!O17</f>
        <v>1</v>
      </c>
      <c r="P17" s="163">
        <f>'[5]янв -20 '!P17+[5]фев!P17</f>
        <v>8</v>
      </c>
      <c r="Q17" s="163">
        <f>'[5]янв -20 '!Q17+[5]фев!Q17</f>
        <v>0</v>
      </c>
      <c r="R17" s="163">
        <f>'[5]янв -20 '!R17+[5]фев!R17</f>
        <v>6</v>
      </c>
      <c r="S17" s="163">
        <f>'[5]янв -20 '!S17+[5]фев!S17</f>
        <v>0</v>
      </c>
      <c r="T17" s="163">
        <f>'[5]янв -20 '!T17+[5]фев!T17</f>
        <v>49</v>
      </c>
      <c r="U17" s="163">
        <f>'[5]янв -20 '!U17+[5]фев!U17</f>
        <v>61</v>
      </c>
      <c r="V17" s="166">
        <f>'[5]янв -20 '!V17+[5]фев!V17</f>
        <v>1</v>
      </c>
    </row>
    <row r="18" spans="1:22" ht="35.25">
      <c r="A18" s="167" t="s">
        <v>105</v>
      </c>
      <c r="B18" s="167"/>
      <c r="C18" s="167"/>
      <c r="D18" s="168">
        <v>1</v>
      </c>
      <c r="E18" s="169">
        <f>E17/$D17</f>
        <v>9.876543209876543E-3</v>
      </c>
      <c r="F18" s="170">
        <f t="shared" ref="F18:U18" si="0">F17/$D17</f>
        <v>0.14814814814814814</v>
      </c>
      <c r="G18" s="169">
        <f t="shared" si="0"/>
        <v>0</v>
      </c>
      <c r="H18" s="169">
        <f t="shared" si="0"/>
        <v>1.7283950617283949E-2</v>
      </c>
      <c r="I18" s="169">
        <f t="shared" si="0"/>
        <v>2.4691358024691358E-3</v>
      </c>
      <c r="J18" s="169">
        <f t="shared" si="0"/>
        <v>4.6913580246913583E-2</v>
      </c>
      <c r="K18" s="169">
        <f t="shared" si="0"/>
        <v>0.35802469135802467</v>
      </c>
      <c r="L18" s="169">
        <f t="shared" si="0"/>
        <v>4.6913580246913583E-2</v>
      </c>
      <c r="M18" s="169">
        <f t="shared" si="0"/>
        <v>5.9259259259259262E-2</v>
      </c>
      <c r="N18" s="169">
        <f t="shared" si="0"/>
        <v>2.4691358024691358E-3</v>
      </c>
      <c r="O18" s="169">
        <f t="shared" si="0"/>
        <v>2.4691358024691358E-3</v>
      </c>
      <c r="P18" s="169">
        <f t="shared" si="0"/>
        <v>1.9753086419753086E-2</v>
      </c>
      <c r="Q18" s="169">
        <f t="shared" si="0"/>
        <v>0</v>
      </c>
      <c r="R18" s="169">
        <f t="shared" si="0"/>
        <v>1.4814814814814815E-2</v>
      </c>
      <c r="S18" s="169">
        <f t="shared" si="0"/>
        <v>0</v>
      </c>
      <c r="T18" s="169">
        <f t="shared" si="0"/>
        <v>0.12098765432098765</v>
      </c>
      <c r="U18" s="171">
        <f t="shared" si="0"/>
        <v>0.1506172839506173</v>
      </c>
      <c r="V18" s="172" t="s">
        <v>106</v>
      </c>
    </row>
    <row r="19" spans="1:22" ht="37.5" customHeight="1">
      <c r="A19" s="173" t="s">
        <v>180</v>
      </c>
      <c r="B19" s="173"/>
      <c r="C19" s="173"/>
      <c r="D19" s="174">
        <f>D17*100000/$C17*6.186</f>
        <v>1137.9070718081482</v>
      </c>
      <c r="E19" s="174">
        <f t="shared" ref="E19:V19" si="1">E17*100000/$C17*6.186</f>
        <v>11.238588363537266</v>
      </c>
      <c r="F19" s="174">
        <f t="shared" si="1"/>
        <v>168.57882545305901</v>
      </c>
      <c r="G19" s="174">
        <f t="shared" si="1"/>
        <v>0</v>
      </c>
      <c r="H19" s="174">
        <f t="shared" si="1"/>
        <v>19.667529636190217</v>
      </c>
      <c r="I19" s="174">
        <f t="shared" si="1"/>
        <v>2.8096470908843165</v>
      </c>
      <c r="J19" s="174">
        <f t="shared" si="1"/>
        <v>53.383294726802021</v>
      </c>
      <c r="K19" s="174">
        <f t="shared" si="1"/>
        <v>407.39882817822593</v>
      </c>
      <c r="L19" s="174">
        <f t="shared" si="1"/>
        <v>53.383294726802021</v>
      </c>
      <c r="M19" s="174">
        <f t="shared" si="1"/>
        <v>67.431530181223607</v>
      </c>
      <c r="N19" s="174">
        <f t="shared" si="1"/>
        <v>2.8096470908843165</v>
      </c>
      <c r="O19" s="174">
        <f t="shared" si="1"/>
        <v>2.8096470908843165</v>
      </c>
      <c r="P19" s="174">
        <f t="shared" si="1"/>
        <v>22.477176727074532</v>
      </c>
      <c r="Q19" s="174">
        <f t="shared" si="1"/>
        <v>0</v>
      </c>
      <c r="R19" s="174">
        <f t="shared" si="1"/>
        <v>16.857882545305902</v>
      </c>
      <c r="S19" s="174">
        <f t="shared" si="1"/>
        <v>0</v>
      </c>
      <c r="T19" s="174">
        <f t="shared" si="1"/>
        <v>137.67270745333153</v>
      </c>
      <c r="U19" s="174">
        <f t="shared" si="1"/>
        <v>171.38847254394329</v>
      </c>
      <c r="V19" s="175">
        <f t="shared" si="1"/>
        <v>2.8096470908843165</v>
      </c>
    </row>
    <row r="20" spans="1:22" ht="21.75" customHeight="1">
      <c r="A20" s="176" t="s">
        <v>107</v>
      </c>
      <c r="B20" s="177"/>
      <c r="C20" s="178"/>
      <c r="D20" s="179">
        <v>1177</v>
      </c>
      <c r="E20" s="179">
        <v>14.2</v>
      </c>
      <c r="F20" s="179">
        <v>170.2</v>
      </c>
      <c r="G20" s="179">
        <v>0</v>
      </c>
      <c r="H20" s="179">
        <v>14.2</v>
      </c>
      <c r="I20" s="179">
        <v>0</v>
      </c>
      <c r="J20" s="179">
        <v>22.7</v>
      </c>
      <c r="K20" s="179">
        <v>561.5</v>
      </c>
      <c r="L20" s="179">
        <v>62.4</v>
      </c>
      <c r="M20" s="179">
        <v>42.5</v>
      </c>
      <c r="N20" s="179">
        <v>2.8</v>
      </c>
      <c r="O20" s="179">
        <v>5.7</v>
      </c>
      <c r="P20" s="179">
        <v>36.9</v>
      </c>
      <c r="Q20" s="179">
        <v>0</v>
      </c>
      <c r="R20" s="179">
        <v>8.5</v>
      </c>
      <c r="S20" s="179">
        <v>5.7</v>
      </c>
      <c r="T20" s="179">
        <v>139</v>
      </c>
      <c r="U20" s="179">
        <v>90.8</v>
      </c>
      <c r="V20" s="179">
        <v>2.8</v>
      </c>
    </row>
    <row r="21" spans="1:22" ht="45">
      <c r="A21" s="180" t="s">
        <v>108</v>
      </c>
      <c r="B21" s="180"/>
      <c r="C21" s="180"/>
      <c r="D21" s="181">
        <f>D19/D20-100%</f>
        <v>-3.3214042643884278E-2</v>
      </c>
      <c r="E21" s="363">
        <f t="shared" ref="E21:V21" si="2">E19/E20-100%</f>
        <v>-0.20855011524385447</v>
      </c>
      <c r="F21" s="181">
        <f t="shared" si="2"/>
        <v>-9.5251148468917801E-3</v>
      </c>
      <c r="G21" s="181"/>
      <c r="H21" s="181">
        <f t="shared" si="2"/>
        <v>0.38503729832325484</v>
      </c>
      <c r="I21" s="181"/>
      <c r="J21" s="363">
        <f t="shared" si="2"/>
        <v>1.3516869923701331</v>
      </c>
      <c r="K21" s="363">
        <f t="shared" si="2"/>
        <v>-0.27444554198000726</v>
      </c>
      <c r="L21" s="363">
        <f t="shared" si="2"/>
        <v>-0.14449848194227533</v>
      </c>
      <c r="M21" s="181">
        <f t="shared" si="2"/>
        <v>0.58662423955820242</v>
      </c>
      <c r="N21" s="181"/>
      <c r="O21" s="181"/>
      <c r="P21" s="363">
        <f t="shared" si="2"/>
        <v>-0.39086241932047339</v>
      </c>
      <c r="Q21" s="181"/>
      <c r="R21" s="182" t="s">
        <v>109</v>
      </c>
      <c r="S21" s="181"/>
      <c r="T21" s="181">
        <f t="shared" si="2"/>
        <v>-9.5488672422192611E-3</v>
      </c>
      <c r="U21" s="181">
        <f t="shared" si="2"/>
        <v>0.88753824387602753</v>
      </c>
      <c r="V21" s="181">
        <f t="shared" si="2"/>
        <v>3.4453896015416152E-3</v>
      </c>
    </row>
    <row r="22" spans="1:22" ht="24" customHeight="1">
      <c r="A22" s="183" t="s">
        <v>110</v>
      </c>
      <c r="B22" s="184"/>
      <c r="C22" s="185"/>
      <c r="D22" s="186">
        <v>415</v>
      </c>
      <c r="E22" s="186">
        <v>5</v>
      </c>
      <c r="F22" s="186">
        <v>60</v>
      </c>
      <c r="G22" s="186"/>
      <c r="H22" s="186">
        <v>5</v>
      </c>
      <c r="I22" s="186"/>
      <c r="J22" s="186">
        <v>8</v>
      </c>
      <c r="K22" s="186">
        <v>198</v>
      </c>
      <c r="L22" s="186">
        <v>22</v>
      </c>
      <c r="M22" s="186">
        <v>15</v>
      </c>
      <c r="N22" s="186">
        <v>1</v>
      </c>
      <c r="O22" s="186">
        <v>2</v>
      </c>
      <c r="P22" s="186">
        <v>13</v>
      </c>
      <c r="Q22" s="186"/>
      <c r="R22" s="186">
        <v>3</v>
      </c>
      <c r="S22" s="186">
        <v>2</v>
      </c>
      <c r="T22" s="186">
        <v>49</v>
      </c>
      <c r="U22" s="186">
        <v>32</v>
      </c>
      <c r="V22" s="186">
        <v>1</v>
      </c>
    </row>
    <row r="23" spans="1:22" ht="15">
      <c r="A23" s="187" t="s">
        <v>111</v>
      </c>
      <c r="B23" s="188"/>
      <c r="C23" s="189"/>
      <c r="D23" s="190">
        <v>969.93698379550563</v>
      </c>
      <c r="E23" s="190">
        <v>17.016438312201856</v>
      </c>
      <c r="F23" s="190">
        <v>153.14794480981669</v>
      </c>
      <c r="G23" s="190">
        <v>0</v>
      </c>
      <c r="H23" s="190">
        <v>22.688584416269137</v>
      </c>
      <c r="I23" s="190">
        <v>0</v>
      </c>
      <c r="J23" s="190">
        <v>28.360730520336421</v>
      </c>
      <c r="K23" s="190">
        <v>397.05022728470993</v>
      </c>
      <c r="L23" s="190">
        <v>42.541095780504634</v>
      </c>
      <c r="M23" s="190">
        <v>34.032876624403713</v>
      </c>
      <c r="N23" s="190">
        <v>0</v>
      </c>
      <c r="O23" s="190">
        <v>0</v>
      </c>
      <c r="P23" s="190">
        <v>25.524657468302781</v>
      </c>
      <c r="Q23" s="190">
        <v>0</v>
      </c>
      <c r="R23" s="190">
        <v>2.8360730520336421</v>
      </c>
      <c r="S23" s="190">
        <v>0</v>
      </c>
      <c r="T23" s="190">
        <v>116.27899513337934</v>
      </c>
      <c r="U23" s="190">
        <v>130.45936039354754</v>
      </c>
      <c r="V23" s="190">
        <v>11.344292208134569</v>
      </c>
    </row>
    <row r="24" spans="1:22" ht="15">
      <c r="A24" s="191" t="s">
        <v>112</v>
      </c>
      <c r="B24" s="191"/>
      <c r="C24" s="191"/>
      <c r="D24" s="192">
        <v>1054.3961966886868</v>
      </c>
      <c r="E24" s="192">
        <v>11.398877802039857</v>
      </c>
      <c r="F24" s="192">
        <v>142.48597252549823</v>
      </c>
      <c r="G24" s="192">
        <v>0</v>
      </c>
      <c r="H24" s="192">
        <v>11.398877802039857</v>
      </c>
      <c r="I24" s="192">
        <v>0</v>
      </c>
      <c r="J24" s="192">
        <v>14.248597252549823</v>
      </c>
      <c r="K24" s="192">
        <v>498.70090383924372</v>
      </c>
      <c r="L24" s="192">
        <v>59.844108460709251</v>
      </c>
      <c r="M24" s="192">
        <v>34.196633406119574</v>
      </c>
      <c r="N24" s="192"/>
      <c r="O24" s="192">
        <v>2.8497194505099643</v>
      </c>
      <c r="P24" s="192">
        <v>14.248597252549823</v>
      </c>
      <c r="Q24" s="192">
        <v>0</v>
      </c>
      <c r="R24" s="192">
        <v>5.6994389010199287</v>
      </c>
      <c r="S24" s="192">
        <v>0</v>
      </c>
      <c r="T24" s="192">
        <v>108.28933911937864</v>
      </c>
      <c r="U24" s="192">
        <v>148.18541142651813</v>
      </c>
      <c r="V24" s="192">
        <v>5.6994389010199287</v>
      </c>
    </row>
    <row r="25" spans="1:22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</row>
  </sheetData>
  <mergeCells count="14">
    <mergeCell ref="A23:C23"/>
    <mergeCell ref="A24:C24"/>
    <mergeCell ref="A17:B17"/>
    <mergeCell ref="A18:C18"/>
    <mergeCell ref="A19:C19"/>
    <mergeCell ref="A20:C20"/>
    <mergeCell ref="A21:C21"/>
    <mergeCell ref="A22:C22"/>
    <mergeCell ref="A1:T1"/>
    <mergeCell ref="A2:T2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topLeftCell="A7" workbookViewId="0">
      <selection activeCell="M13" sqref="M13"/>
    </sheetView>
  </sheetViews>
  <sheetFormatPr defaultRowHeight="12.75"/>
  <cols>
    <col min="1" max="1" width="5" customWidth="1"/>
    <col min="2" max="2" width="19" customWidth="1"/>
    <col min="4" max="6" width="7.7109375" customWidth="1"/>
    <col min="7" max="7" width="6.7109375" customWidth="1"/>
    <col min="8" max="16" width="7.7109375" customWidth="1"/>
    <col min="17" max="17" width="6.42578125" customWidth="1"/>
    <col min="18" max="22" width="7.7109375" customWidth="1"/>
  </cols>
  <sheetData>
    <row r="1" spans="1:22" ht="27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36"/>
      <c r="V1" s="136"/>
    </row>
    <row r="2" spans="1:22" ht="2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  <c r="V2" s="139"/>
    </row>
    <row r="3" spans="1:22" ht="129.75">
      <c r="A3" s="194" t="s">
        <v>62</v>
      </c>
      <c r="B3" s="195" t="s">
        <v>63</v>
      </c>
      <c r="C3" s="142" t="s">
        <v>64</v>
      </c>
      <c r="D3" s="196" t="s">
        <v>65</v>
      </c>
      <c r="E3" s="144" t="s">
        <v>66</v>
      </c>
      <c r="F3" s="145" t="s">
        <v>67</v>
      </c>
      <c r="G3" s="145" t="s">
        <v>68</v>
      </c>
      <c r="H3" s="145" t="s">
        <v>69</v>
      </c>
      <c r="I3" s="145" t="s">
        <v>70</v>
      </c>
      <c r="J3" s="145" t="s">
        <v>71</v>
      </c>
      <c r="K3" s="146" t="s">
        <v>72</v>
      </c>
      <c r="L3" s="145" t="s">
        <v>73</v>
      </c>
      <c r="M3" s="145" t="s">
        <v>74</v>
      </c>
      <c r="N3" s="145" t="s">
        <v>75</v>
      </c>
      <c r="O3" s="145" t="s">
        <v>76</v>
      </c>
      <c r="P3" s="145" t="s">
        <v>77</v>
      </c>
      <c r="Q3" s="145" t="s">
        <v>78</v>
      </c>
      <c r="R3" s="145" t="s">
        <v>79</v>
      </c>
      <c r="S3" s="145" t="s">
        <v>80</v>
      </c>
      <c r="T3" s="145" t="s">
        <v>81</v>
      </c>
      <c r="U3" s="147" t="s">
        <v>82</v>
      </c>
      <c r="V3" s="148" t="s">
        <v>83</v>
      </c>
    </row>
    <row r="4" spans="1:22" ht="26.25" thickBot="1">
      <c r="A4" s="197"/>
      <c r="B4" s="198"/>
      <c r="C4" s="151"/>
      <c r="D4" s="199"/>
      <c r="E4" s="153" t="s">
        <v>84</v>
      </c>
      <c r="F4" s="154" t="s">
        <v>85</v>
      </c>
      <c r="G4" s="154" t="s">
        <v>86</v>
      </c>
      <c r="H4" s="154" t="s">
        <v>87</v>
      </c>
      <c r="I4" s="154" t="s">
        <v>88</v>
      </c>
      <c r="J4" s="154" t="s">
        <v>89</v>
      </c>
      <c r="K4" s="155" t="s">
        <v>90</v>
      </c>
      <c r="L4" s="154" t="s">
        <v>91</v>
      </c>
      <c r="M4" s="154" t="s">
        <v>92</v>
      </c>
      <c r="N4" s="154" t="s">
        <v>93</v>
      </c>
      <c r="O4" s="154" t="s">
        <v>94</v>
      </c>
      <c r="P4" s="154" t="s">
        <v>95</v>
      </c>
      <c r="Q4" s="154" t="s">
        <v>96</v>
      </c>
      <c r="R4" s="154" t="s">
        <v>97</v>
      </c>
      <c r="S4" s="154" t="s">
        <v>98</v>
      </c>
      <c r="T4" s="154" t="s">
        <v>99</v>
      </c>
      <c r="U4" s="156" t="s">
        <v>100</v>
      </c>
      <c r="V4" s="157" t="s">
        <v>101</v>
      </c>
    </row>
    <row r="5" spans="1:22" ht="15.75">
      <c r="A5" s="49">
        <v>1</v>
      </c>
      <c r="B5" s="50" t="s">
        <v>36</v>
      </c>
      <c r="C5" s="158">
        <v>34577</v>
      </c>
      <c r="D5" s="200">
        <f>'[5]2 мес-20'!D5*100000/'[5]2 мес-20'!C5</f>
        <v>185.09413772160684</v>
      </c>
      <c r="E5" s="200">
        <f>'[5]2 мес-20'!E5*100000/'[5]2 мес-20'!$C5*6.186</f>
        <v>0</v>
      </c>
      <c r="F5" s="200">
        <f>'[5]2 мес-20'!F5*100000/'[5]2 мес-20'!$C5*6.186</f>
        <v>125.23353674407844</v>
      </c>
      <c r="G5" s="200">
        <f>'[5]2 мес-20'!G5*100000/'[5]2 мес-20'!$C5*6.186</f>
        <v>0</v>
      </c>
      <c r="H5" s="200">
        <f>'[5]2 мес-20'!H5*100000/'[5]2 мес-20'!$C5*6.186</f>
        <v>35.78101049830812</v>
      </c>
      <c r="I5" s="200">
        <f>'[5]2 мес-20'!I5*100000/'[5]2 мес-20'!$C5*6.186</f>
        <v>17.89050524915406</v>
      </c>
      <c r="J5" s="200">
        <f>'[5]2 мес-20'!J5*100000/'[5]2 мес-20'!$C5*6.186</f>
        <v>17.89050524915406</v>
      </c>
      <c r="K5" s="200">
        <f>'[5]2 мес-20'!K5*100000/'[5]2 мес-20'!$C5*6.186</f>
        <v>626.16768372039212</v>
      </c>
      <c r="L5" s="200">
        <f>'[5]2 мес-20'!L5*100000/'[5]2 мес-20'!$C5*6.186</f>
        <v>53.671515747462188</v>
      </c>
      <c r="M5" s="200">
        <f>'[5]2 мес-20'!M5*100000/'[5]2 мес-20'!$C5*6.186</f>
        <v>35.78101049830812</v>
      </c>
      <c r="N5" s="200">
        <f>'[5]2 мес-20'!N5*100000/'[5]2 мес-20'!$C5*6.186</f>
        <v>0</v>
      </c>
      <c r="O5" s="200">
        <f>'[5]2 мес-20'!O5*100000/'[5]2 мес-20'!$C5*6.186</f>
        <v>0</v>
      </c>
      <c r="P5" s="200">
        <f>'[5]2 мес-20'!P5*100000/'[5]2 мес-20'!$C5*6.186</f>
        <v>17.89050524915406</v>
      </c>
      <c r="Q5" s="200">
        <f>'[5]2 мес-20'!Q5*100000/'[5]2 мес-20'!$C5*6.186</f>
        <v>0</v>
      </c>
      <c r="R5" s="200">
        <f>'[5]2 мес-20'!R5*100000/'[5]2 мес-20'!$C5*6.186</f>
        <v>0</v>
      </c>
      <c r="S5" s="200">
        <f>'[5]2 мес-20'!S5*100000/'[5]2 мес-20'!$C5*6.186</f>
        <v>0</v>
      </c>
      <c r="T5" s="200">
        <f>'[5]2 мес-20'!T5*100000/'[5]2 мес-20'!$C5*6.186</f>
        <v>71.562020996616241</v>
      </c>
      <c r="U5" s="200">
        <f>'[5]2 мес-20'!U5*100000/'[5]2 мес-20'!$C5*6.186</f>
        <v>143.12404199323248</v>
      </c>
      <c r="V5" s="200">
        <f>'[5]2 мес-20'!V5*100000/'[5]2 мес-20'!$C5*6.186</f>
        <v>0</v>
      </c>
    </row>
    <row r="6" spans="1:22" ht="15.75">
      <c r="A6" s="49">
        <v>2</v>
      </c>
      <c r="B6" s="50" t="s">
        <v>37</v>
      </c>
      <c r="C6" s="158">
        <v>8057</v>
      </c>
      <c r="D6" s="200">
        <f>'[5]2 мес-20'!D6*100000/'[5]2 мес-20'!$C6*6.186</f>
        <v>1765.8930122874519</v>
      </c>
      <c r="E6" s="200">
        <f>'[5]2 мес-20'!E6*100000/'[5]2 мес-20'!$C6*6.186</f>
        <v>0</v>
      </c>
      <c r="F6" s="200">
        <f>'[5]2 мес-20'!F6*100000/'[5]2 мес-20'!$C6*6.186</f>
        <v>307.11182822390469</v>
      </c>
      <c r="G6" s="200">
        <f>'[5]2 мес-20'!G6*100000/'[5]2 мес-20'!$C6*6.186</f>
        <v>0</v>
      </c>
      <c r="H6" s="200">
        <f>'[5]2 мес-20'!H6*100000/'[5]2 мес-20'!$C6*6.186</f>
        <v>0</v>
      </c>
      <c r="I6" s="200">
        <f>'[5]2 мес-20'!I6*100000/'[5]2 мес-20'!$C6*6.186</f>
        <v>0</v>
      </c>
      <c r="J6" s="200">
        <f>'[5]2 мес-20'!J6*100000/'[5]2 мес-20'!$C6*6.186</f>
        <v>0</v>
      </c>
      <c r="K6" s="200">
        <f>'[5]2 мес-20'!K6*100000/'[5]2 мес-20'!$C6*6.186</f>
        <v>460.66774233585704</v>
      </c>
      <c r="L6" s="200">
        <f>'[5]2 мес-20'!L6*100000/'[5]2 мес-20'!$C6*6.186</f>
        <v>76.777957055976174</v>
      </c>
      <c r="M6" s="200">
        <f>'[5]2 мес-20'!M6*100000/'[5]2 мес-20'!$C6*6.186</f>
        <v>230.33387116792852</v>
      </c>
      <c r="N6" s="200">
        <f>'[5]2 мес-20'!N6*100000/'[5]2 мес-20'!$C6*6.186</f>
        <v>0</v>
      </c>
      <c r="O6" s="200">
        <f>'[5]2 мес-20'!O6*100000/'[5]2 мес-20'!$C6*6.186</f>
        <v>76.777957055976174</v>
      </c>
      <c r="P6" s="200">
        <f>'[5]2 мес-20'!P6*100000/'[5]2 мес-20'!$C6*6.186</f>
        <v>0</v>
      </c>
      <c r="Q6" s="200">
        <f>'[5]2 мес-20'!Q6*100000/'[5]2 мес-20'!$C6*6.186</f>
        <v>0</v>
      </c>
      <c r="R6" s="200">
        <f>'[5]2 мес-20'!R6*100000/'[5]2 мес-20'!$C6*6.186</f>
        <v>153.55591411195235</v>
      </c>
      <c r="S6" s="200">
        <f>'[5]2 мес-20'!S6*100000/'[5]2 мес-20'!$C6*6.186</f>
        <v>0</v>
      </c>
      <c r="T6" s="200">
        <f>'[5]2 мес-20'!T6*100000/'[5]2 мес-20'!$C6*6.186</f>
        <v>153.55591411195235</v>
      </c>
      <c r="U6" s="200">
        <f>'[5]2 мес-20'!U6*100000/'[5]2 мес-20'!$C6*6.186</f>
        <v>307.11182822390469</v>
      </c>
      <c r="V6" s="200">
        <f>'[5]2 мес-20'!V6*100000/'[5]2 мес-20'!$C6*6.186</f>
        <v>0</v>
      </c>
    </row>
    <row r="7" spans="1:22" ht="15.75">
      <c r="A7" s="49">
        <v>3</v>
      </c>
      <c r="B7" s="50" t="s">
        <v>38</v>
      </c>
      <c r="C7" s="158">
        <v>12379.5</v>
      </c>
      <c r="D7" s="200">
        <f>'[5]2 мес-20'!D7*100000/'[5]2 мес-20'!$C7*6.186</f>
        <v>1998.7883193990065</v>
      </c>
      <c r="E7" s="200">
        <f>'[5]2 мес-20'!E7*100000/'[5]2 мес-20'!$C7*6.186</f>
        <v>0</v>
      </c>
      <c r="F7" s="200">
        <f>'[5]2 мес-20'!F7*100000/'[5]2 мес-20'!$C7*6.186</f>
        <v>199.87883193990066</v>
      </c>
      <c r="G7" s="200">
        <f>'[5]2 мес-20'!G7*100000/'[5]2 мес-20'!$C7*6.186</f>
        <v>0</v>
      </c>
      <c r="H7" s="200">
        <f>'[5]2 мес-20'!H7*100000/'[5]2 мес-20'!$C7*6.186</f>
        <v>49.969707984975166</v>
      </c>
      <c r="I7" s="200">
        <f>'[5]2 мес-20'!I7*100000/'[5]2 мес-20'!$C7*6.186</f>
        <v>0</v>
      </c>
      <c r="J7" s="200">
        <f>'[5]2 мес-20'!J7*100000/'[5]2 мес-20'!$C7*6.186</f>
        <v>249.84853992487581</v>
      </c>
      <c r="K7" s="200">
        <f>'[5]2 мес-20'!K7*100000/'[5]2 мес-20'!$C7*6.186</f>
        <v>599.63649581970185</v>
      </c>
      <c r="L7" s="200">
        <f>'[5]2 мес-20'!L7*100000/'[5]2 мес-20'!$C7*6.186</f>
        <v>99.939415969950332</v>
      </c>
      <c r="M7" s="200">
        <f>'[5]2 мес-20'!M7*100000/'[5]2 мес-20'!$C7*6.186</f>
        <v>249.84853992487581</v>
      </c>
      <c r="N7" s="200">
        <f>'[5]2 мес-20'!N7*100000/'[5]2 мес-20'!$C7*6.186</f>
        <v>49.969707984975166</v>
      </c>
      <c r="O7" s="200">
        <f>'[5]2 мес-20'!O7*100000/'[5]2 мес-20'!$C7*6.186</f>
        <v>0</v>
      </c>
      <c r="P7" s="200">
        <f>'[5]2 мес-20'!P7*100000/'[5]2 мес-20'!$C7*6.186</f>
        <v>149.90912395492546</v>
      </c>
      <c r="Q7" s="200">
        <f>'[5]2 мес-20'!Q7*100000/'[5]2 мес-20'!$C7*6.186</f>
        <v>0</v>
      </c>
      <c r="R7" s="200">
        <f>'[5]2 мес-20'!R7*100000/'[5]2 мес-20'!$C7*6.186</f>
        <v>0</v>
      </c>
      <c r="S7" s="200">
        <f>'[5]2 мес-20'!S7*100000/'[5]2 мес-20'!$C7*6.186</f>
        <v>0</v>
      </c>
      <c r="T7" s="200">
        <f>'[5]2 мес-20'!T7*100000/'[5]2 мес-20'!$C7*6.186</f>
        <v>199.87883193990066</v>
      </c>
      <c r="U7" s="200">
        <f>'[5]2 мес-20'!U7*100000/'[5]2 мес-20'!$C7*6.186</f>
        <v>149.90912395492546</v>
      </c>
      <c r="V7" s="200">
        <f>'[5]2 мес-20'!V7*100000/'[5]2 мес-20'!$C7*6.186</f>
        <v>0</v>
      </c>
    </row>
    <row r="8" spans="1:22" ht="15.75">
      <c r="A8" s="49">
        <v>4</v>
      </c>
      <c r="B8" s="50" t="s">
        <v>39</v>
      </c>
      <c r="C8" s="158">
        <v>13676</v>
      </c>
      <c r="D8" s="200">
        <f>'[5]2 мес-20'!D8*100000/'[5]2 мес-20'!$C8*6.186</f>
        <v>1085.5805791167008</v>
      </c>
      <c r="E8" s="200">
        <f>'[5]2 мес-20'!E8*100000/'[5]2 мес-20'!$C8*6.186</f>
        <v>0</v>
      </c>
      <c r="F8" s="200">
        <f>'[5]2 мес-20'!F8*100000/'[5]2 мес-20'!$C8*6.186</f>
        <v>271.39514477917521</v>
      </c>
      <c r="G8" s="200">
        <f>'[5]2 мес-20'!G8*100000/'[5]2 мес-20'!$C8*6.186</f>
        <v>0</v>
      </c>
      <c r="H8" s="200">
        <f>'[5]2 мес-20'!H8*100000/'[5]2 мес-20'!$C8*6.186</f>
        <v>0</v>
      </c>
      <c r="I8" s="200">
        <f>'[5]2 мес-20'!I8*100000/'[5]2 мес-20'!$C8*6.186</f>
        <v>0</v>
      </c>
      <c r="J8" s="200">
        <f>'[5]2 мес-20'!J8*100000/'[5]2 мес-20'!$C8*6.186</f>
        <v>90.465048259725066</v>
      </c>
      <c r="K8" s="200">
        <f>'[5]2 мес-20'!K8*100000/'[5]2 мес-20'!$C8*6.186</f>
        <v>180.93009651945013</v>
      </c>
      <c r="L8" s="200">
        <f>'[5]2 мес-20'!L8*100000/'[5]2 мес-20'!$C8*6.186</f>
        <v>45.232524129862533</v>
      </c>
      <c r="M8" s="200">
        <f>'[5]2 мес-20'!M8*100000/'[5]2 мес-20'!$C8*6.186</f>
        <v>0</v>
      </c>
      <c r="N8" s="200">
        <f>'[5]2 мес-20'!N8*100000/'[5]2 мес-20'!$C8*6.186</f>
        <v>0</v>
      </c>
      <c r="O8" s="200">
        <f>'[5]2 мес-20'!O8*100000/'[5]2 мес-20'!$C8*6.186</f>
        <v>0</v>
      </c>
      <c r="P8" s="200">
        <f>'[5]2 мес-20'!P8*100000/'[5]2 мес-20'!$C8*6.186</f>
        <v>45.232524129862533</v>
      </c>
      <c r="Q8" s="200">
        <f>'[5]2 мес-20'!Q8*100000/'[5]2 мес-20'!$C8*6.186</f>
        <v>0</v>
      </c>
      <c r="R8" s="200">
        <f>'[5]2 мес-20'!R8*100000/'[5]2 мес-20'!$C8*6.186</f>
        <v>45.232524129862533</v>
      </c>
      <c r="S8" s="200">
        <f>'[5]2 мес-20'!S8*100000/'[5]2 мес-20'!$C8*6.186</f>
        <v>0</v>
      </c>
      <c r="T8" s="200">
        <f>'[5]2 мес-20'!T8*100000/'[5]2 мес-20'!$C8*6.186</f>
        <v>90.465048259725066</v>
      </c>
      <c r="U8" s="200">
        <f>'[5]2 мес-20'!U8*100000/'[5]2 мес-20'!$C8*6.186</f>
        <v>316.62766890903771</v>
      </c>
      <c r="V8" s="200">
        <f>'[5]2 мес-20'!V8*100000/'[5]2 мес-20'!$C8*6.186</f>
        <v>0</v>
      </c>
    </row>
    <row r="9" spans="1:22" ht="15.75">
      <c r="A9" s="49">
        <v>5</v>
      </c>
      <c r="B9" s="50" t="s">
        <v>40</v>
      </c>
      <c r="C9" s="158">
        <v>14112</v>
      </c>
      <c r="D9" s="200">
        <f>'[5]2 мес-20'!D9*100000/'[5]2 мес-20'!$C9*6.186</f>
        <v>1227.3809523809523</v>
      </c>
      <c r="E9" s="200">
        <f>'[5]2 мес-20'!E9*100000/'[5]2 мес-20'!$C9*6.186</f>
        <v>0</v>
      </c>
      <c r="F9" s="200">
        <f>'[5]2 мес-20'!F9*100000/'[5]2 мес-20'!$C9*6.186</f>
        <v>87.670068027210888</v>
      </c>
      <c r="G9" s="200">
        <f>'[5]2 мес-20'!G9*100000/'[5]2 мес-20'!$C9*6.186</f>
        <v>0</v>
      </c>
      <c r="H9" s="200">
        <f>'[5]2 мес-20'!H9*100000/'[5]2 мес-20'!$C9*6.186</f>
        <v>0</v>
      </c>
      <c r="I9" s="200">
        <f>'[5]2 мес-20'!I9*100000/'[5]2 мес-20'!$C9*6.186</f>
        <v>0</v>
      </c>
      <c r="J9" s="200">
        <f>'[5]2 мес-20'!J9*100000/'[5]2 мес-20'!$C9*6.186</f>
        <v>0</v>
      </c>
      <c r="K9" s="200">
        <f>'[5]2 мес-20'!K9*100000/'[5]2 мес-20'!$C9*6.186</f>
        <v>394.51530612244898</v>
      </c>
      <c r="L9" s="200">
        <f>'[5]2 мес-20'!L9*100000/'[5]2 мес-20'!$C9*6.186</f>
        <v>0</v>
      </c>
      <c r="M9" s="200">
        <f>'[5]2 мес-20'!M9*100000/'[5]2 мес-20'!$C9*6.186</f>
        <v>43.835034013605444</v>
      </c>
      <c r="N9" s="200">
        <f>'[5]2 мес-20'!N9*100000/'[5]2 мес-20'!$C9*6.186</f>
        <v>0</v>
      </c>
      <c r="O9" s="200">
        <f>'[5]2 мес-20'!O9*100000/'[5]2 мес-20'!$C9*6.186</f>
        <v>0</v>
      </c>
      <c r="P9" s="200">
        <f>'[5]2 мес-20'!P9*100000/'[5]2 мес-20'!$C9*6.186</f>
        <v>43.835034013605444</v>
      </c>
      <c r="Q9" s="200">
        <f>'[5]2 мес-20'!Q9*100000/'[5]2 мес-20'!$C9*6.186</f>
        <v>0</v>
      </c>
      <c r="R9" s="200">
        <f>'[5]2 мес-20'!R9*100000/'[5]2 мес-20'!$C9*6.186</f>
        <v>0</v>
      </c>
      <c r="S9" s="200">
        <f>'[5]2 мес-20'!S9*100000/'[5]2 мес-20'!$C9*6.186</f>
        <v>0</v>
      </c>
      <c r="T9" s="200">
        <f>'[5]2 мес-20'!T9*100000/'[5]2 мес-20'!$C9*6.186</f>
        <v>394.51530612244898</v>
      </c>
      <c r="U9" s="200">
        <f>'[5]2 мес-20'!U9*100000/'[5]2 мес-20'!$C9*6.186</f>
        <v>263.01020408163265</v>
      </c>
      <c r="V9" s="200">
        <f>'[5]2 мес-20'!V9*100000/'[5]2 мес-20'!$C9*6.186</f>
        <v>0</v>
      </c>
    </row>
    <row r="10" spans="1:22" ht="15.75">
      <c r="A10" s="49">
        <v>6</v>
      </c>
      <c r="B10" s="50" t="s">
        <v>41</v>
      </c>
      <c r="C10" s="158">
        <v>11769.5</v>
      </c>
      <c r="D10" s="200">
        <f>'[5]2 мес-20'!D10*100000/'[5]2 мес-20'!$C10*6.186</f>
        <v>788.39372955520616</v>
      </c>
      <c r="E10" s="200">
        <f>'[5]2 мес-20'!E10*100000/'[5]2 мес-20'!$C10*6.186</f>
        <v>0</v>
      </c>
      <c r="F10" s="200">
        <f>'[5]2 мес-20'!F10*100000/'[5]2 мес-20'!$C10*6.186</f>
        <v>105.11916394069415</v>
      </c>
      <c r="G10" s="200">
        <f>'[5]2 мес-20'!G10*100000/'[5]2 мес-20'!$C10*6.186</f>
        <v>0</v>
      </c>
      <c r="H10" s="200">
        <f>'[5]2 мес-20'!H10*100000/'[5]2 мес-20'!$C10*6.186</f>
        <v>0</v>
      </c>
      <c r="I10" s="200">
        <f>'[5]2 мес-20'!I10*100000/'[5]2 мес-20'!$C10*6.186</f>
        <v>0</v>
      </c>
      <c r="J10" s="200">
        <f>'[5]2 мес-20'!J10*100000/'[5]2 мес-20'!$C10*6.186</f>
        <v>0</v>
      </c>
      <c r="K10" s="200">
        <f>'[5]2 мес-20'!K10*100000/'[5]2 мес-20'!$C10*6.186</f>
        <v>367.91707379242962</v>
      </c>
      <c r="L10" s="200">
        <f>'[5]2 мес-20'!L10*100000/'[5]2 мес-20'!$C10*6.186</f>
        <v>0</v>
      </c>
      <c r="M10" s="200">
        <f>'[5]2 мес-20'!M10*100000/'[5]2 мес-20'!$C10*6.186</f>
        <v>105.11916394069415</v>
      </c>
      <c r="N10" s="200">
        <f>'[5]2 мес-20'!N10*100000/'[5]2 мес-20'!$C10*6.186</f>
        <v>0</v>
      </c>
      <c r="O10" s="200">
        <f>'[5]2 мес-20'!O10*100000/'[5]2 мес-20'!$C10*6.186</f>
        <v>0</v>
      </c>
      <c r="P10" s="200">
        <f>'[5]2 мес-20'!P10*100000/'[5]2 мес-20'!$C10*6.186</f>
        <v>0</v>
      </c>
      <c r="Q10" s="200">
        <f>'[5]2 мес-20'!Q10*100000/'[5]2 мес-20'!$C10*6.186</f>
        <v>0</v>
      </c>
      <c r="R10" s="200">
        <f>'[5]2 мес-20'!R10*100000/'[5]2 мес-20'!$C10*6.186</f>
        <v>0</v>
      </c>
      <c r="S10" s="200">
        <f>'[5]2 мес-20'!S10*100000/'[5]2 мес-20'!$C10*6.186</f>
        <v>0</v>
      </c>
      <c r="T10" s="200">
        <f>'[5]2 мес-20'!T10*100000/'[5]2 мес-20'!$C10*6.186</f>
        <v>105.11916394069415</v>
      </c>
      <c r="U10" s="200">
        <f>'[5]2 мес-20'!U10*100000/'[5]2 мес-20'!$C10*6.186</f>
        <v>105.11916394069415</v>
      </c>
      <c r="V10" s="200">
        <f>'[5]2 мес-20'!V10*100000/'[5]2 мес-20'!$C10*6.186</f>
        <v>0</v>
      </c>
    </row>
    <row r="11" spans="1:22" ht="15.75">
      <c r="A11" s="49">
        <v>7</v>
      </c>
      <c r="B11" s="50" t="s">
        <v>42</v>
      </c>
      <c r="C11" s="158">
        <v>19603</v>
      </c>
      <c r="D11" s="200">
        <f>'[5]2 мес-20'!D11*100000/'[5]2 мес-20'!$C11*6.186</f>
        <v>788.90986073560168</v>
      </c>
      <c r="E11" s="200">
        <f>'[5]2 мес-20'!E11*100000/'[5]2 мес-20'!$C11*6.186</f>
        <v>0</v>
      </c>
      <c r="F11" s="200">
        <f>'[5]2 мес-20'!F11*100000/'[5]2 мес-20'!$C11*6.186</f>
        <v>94.669183288272194</v>
      </c>
      <c r="G11" s="200">
        <f>'[5]2 мес-20'!G11*100000/'[5]2 мес-20'!$C11*6.186</f>
        <v>0</v>
      </c>
      <c r="H11" s="200">
        <f>'[5]2 мес-20'!H11*100000/'[5]2 мес-20'!$C11*6.186</f>
        <v>0</v>
      </c>
      <c r="I11" s="200">
        <f>'[5]2 мес-20'!I11*100000/'[5]2 мес-20'!$C11*6.186</f>
        <v>0</v>
      </c>
      <c r="J11" s="200">
        <f>'[5]2 мес-20'!J11*100000/'[5]2 мес-20'!$C11*6.186</f>
        <v>0</v>
      </c>
      <c r="K11" s="200">
        <f>'[5]2 мес-20'!K11*100000/'[5]2 мес-20'!$C11*6.186</f>
        <v>410.23312758251285</v>
      </c>
      <c r="L11" s="200">
        <f>'[5]2 мес-20'!L11*100000/'[5]2 мес-20'!$C11*6.186</f>
        <v>63.112788858848134</v>
      </c>
      <c r="M11" s="200">
        <f>'[5]2 мес-20'!M11*100000/'[5]2 мес-20'!$C11*6.186</f>
        <v>31.556394429424067</v>
      </c>
      <c r="N11" s="200">
        <f>'[5]2 мес-20'!N11*100000/'[5]2 мес-20'!$C11*6.186</f>
        <v>0</v>
      </c>
      <c r="O11" s="200">
        <f>'[5]2 мес-20'!O11*100000/'[5]2 мес-20'!$C11*6.186</f>
        <v>0</v>
      </c>
      <c r="P11" s="200">
        <f>'[5]2 мес-20'!P11*100000/'[5]2 мес-20'!$C11*6.186</f>
        <v>0</v>
      </c>
      <c r="Q11" s="200">
        <f>'[5]2 мес-20'!Q11*100000/'[5]2 мес-20'!$C11*6.186</f>
        <v>0</v>
      </c>
      <c r="R11" s="200">
        <f>'[5]2 мес-20'!R11*100000/'[5]2 мес-20'!$C11*6.186</f>
        <v>63.112788858848134</v>
      </c>
      <c r="S11" s="200">
        <f>'[5]2 мес-20'!S11*100000/'[5]2 мес-20'!$C11*6.186</f>
        <v>0</v>
      </c>
      <c r="T11" s="200">
        <f>'[5]2 мес-20'!T11*100000/'[5]2 мес-20'!$C11*6.186</f>
        <v>31.556394429424067</v>
      </c>
      <c r="U11" s="200">
        <f>'[5]2 мес-20'!U11*100000/'[5]2 мес-20'!$C11*6.186</f>
        <v>94.669183288272194</v>
      </c>
      <c r="V11" s="200">
        <f>'[5]2 мес-20'!V11*100000/'[5]2 мес-20'!$C11*6.186</f>
        <v>0</v>
      </c>
    </row>
    <row r="12" spans="1:22" ht="15.75">
      <c r="A12" s="49">
        <v>8</v>
      </c>
      <c r="B12" s="50" t="s">
        <v>43</v>
      </c>
      <c r="C12" s="158">
        <v>14602.5</v>
      </c>
      <c r="D12" s="200">
        <f>'[5]2 мес-20'!D12*100000/'[5]2 мес-20'!$C12*6.186</f>
        <v>847.25218284540324</v>
      </c>
      <c r="E12" s="200">
        <f>'[5]2 мес-20'!E12*100000/'[5]2 мес-20'!$C12*6.186</f>
        <v>0</v>
      </c>
      <c r="F12" s="200">
        <f>'[5]2 мес-20'!F12*100000/'[5]2 мес-20'!$C12*6.186</f>
        <v>0</v>
      </c>
      <c r="G12" s="200">
        <f>'[5]2 мес-20'!G12*100000/'[5]2 мес-20'!$C12*6.186</f>
        <v>0</v>
      </c>
      <c r="H12" s="200">
        <f>'[5]2 мес-20'!H12*100000/'[5]2 мес-20'!$C12*6.186</f>
        <v>42.362609142270159</v>
      </c>
      <c r="I12" s="200">
        <f>'[5]2 мес-20'!I12*100000/'[5]2 мес-20'!$C12*6.186</f>
        <v>0</v>
      </c>
      <c r="J12" s="200">
        <f>'[5]2 мес-20'!J12*100000/'[5]2 мес-20'!$C12*6.186</f>
        <v>0</v>
      </c>
      <c r="K12" s="200">
        <f>'[5]2 мес-20'!K12*100000/'[5]2 мес-20'!$C12*6.186</f>
        <v>338.90087313816127</v>
      </c>
      <c r="L12" s="200">
        <f>'[5]2 мес-20'!L12*100000/'[5]2 мес-20'!$C12*6.186</f>
        <v>42.362609142270159</v>
      </c>
      <c r="M12" s="200">
        <f>'[5]2 мес-20'!M12*100000/'[5]2 мес-20'!$C12*6.186</f>
        <v>0</v>
      </c>
      <c r="N12" s="200">
        <f>'[5]2 мес-20'!N12*100000/'[5]2 мес-20'!$C12*6.186</f>
        <v>0</v>
      </c>
      <c r="O12" s="200">
        <f>'[5]2 мес-20'!O12*100000/'[5]2 мес-20'!$C12*6.186</f>
        <v>0</v>
      </c>
      <c r="P12" s="200">
        <f>'[5]2 мес-20'!P12*100000/'[5]2 мес-20'!$C12*6.186</f>
        <v>42.362609142270159</v>
      </c>
      <c r="Q12" s="200">
        <f>'[5]2 мес-20'!Q12*100000/'[5]2 мес-20'!$C12*6.186</f>
        <v>0</v>
      </c>
      <c r="R12" s="200">
        <f>'[5]2 мес-20'!R12*100000/'[5]2 мес-20'!$C12*6.186</f>
        <v>0</v>
      </c>
      <c r="S12" s="200">
        <f>'[5]2 мес-20'!S12*100000/'[5]2 мес-20'!$C12*6.186</f>
        <v>0</v>
      </c>
      <c r="T12" s="200">
        <f>'[5]2 мес-20'!T12*100000/'[5]2 мес-20'!$C12*6.186</f>
        <v>211.81304571135081</v>
      </c>
      <c r="U12" s="200">
        <f>'[5]2 мес-20'!U12*100000/'[5]2 мес-20'!$C12*6.186</f>
        <v>169.45043656908064</v>
      </c>
      <c r="V12" s="200">
        <f>'[5]2 мес-20'!V12*100000/'[5]2 мес-20'!$C12*6.186</f>
        <v>0</v>
      </c>
    </row>
    <row r="13" spans="1:22" ht="15.75">
      <c r="A13" s="49">
        <v>9</v>
      </c>
      <c r="B13" s="50" t="s">
        <v>44</v>
      </c>
      <c r="C13" s="158">
        <v>16120</v>
      </c>
      <c r="D13" s="200">
        <f>'[5]2 мес-20'!D13*100000/'[5]2 мес-20'!$C13*6.186</f>
        <v>1189.6153846153848</v>
      </c>
      <c r="E13" s="200">
        <f>'[5]2 мес-20'!E13*100000/'[5]2 мес-20'!$C13*6.186</f>
        <v>38.374689826302735</v>
      </c>
      <c r="F13" s="200">
        <f>'[5]2 мес-20'!F13*100000/'[5]2 мес-20'!$C13*6.186</f>
        <v>268.62282878411906</v>
      </c>
      <c r="G13" s="200">
        <f>'[5]2 мес-20'!G13*100000/'[5]2 мес-20'!$C13*6.186</f>
        <v>0</v>
      </c>
      <c r="H13" s="200">
        <f>'[5]2 мес-20'!H13*100000/'[5]2 мес-20'!$C13*6.186</f>
        <v>0</v>
      </c>
      <c r="I13" s="200">
        <f>'[5]2 мес-20'!I13*100000/'[5]2 мес-20'!$C13*6.186</f>
        <v>0</v>
      </c>
      <c r="J13" s="200">
        <f>'[5]2 мес-20'!J13*100000/'[5]2 мес-20'!$C13*6.186</f>
        <v>0</v>
      </c>
      <c r="K13" s="200">
        <f>'[5]2 мес-20'!K13*100000/'[5]2 мес-20'!$C13*6.186</f>
        <v>383.74689826302728</v>
      </c>
      <c r="L13" s="200">
        <f>'[5]2 мес-20'!L13*100000/'[5]2 мес-20'!$C13*6.186</f>
        <v>76.749379652605469</v>
      </c>
      <c r="M13" s="200">
        <f>'[5]2 мес-20'!M13*100000/'[5]2 мес-20'!$C13*6.186</f>
        <v>76.749379652605469</v>
      </c>
      <c r="N13" s="200">
        <f>'[5]2 мес-20'!N13*100000/'[5]2 мес-20'!$C13*6.186</f>
        <v>0</v>
      </c>
      <c r="O13" s="200">
        <f>'[5]2 мес-20'!O13*100000/'[5]2 мес-20'!$C13*6.186</f>
        <v>0</v>
      </c>
      <c r="P13" s="200">
        <f>'[5]2 мес-20'!P13*100000/'[5]2 мес-20'!$C13*6.186</f>
        <v>38.374689826302735</v>
      </c>
      <c r="Q13" s="200">
        <f>'[5]2 мес-20'!Q13*100000/'[5]2 мес-20'!$C13*6.186</f>
        <v>0</v>
      </c>
      <c r="R13" s="200">
        <f>'[5]2 мес-20'!R13*100000/'[5]2 мес-20'!$C13*6.186</f>
        <v>38.374689826302735</v>
      </c>
      <c r="S13" s="200">
        <f>'[5]2 мес-20'!S13*100000/'[5]2 мес-20'!$C13*6.186</f>
        <v>0</v>
      </c>
      <c r="T13" s="200">
        <f>'[5]2 мес-20'!T13*100000/'[5]2 мес-20'!$C13*6.186</f>
        <v>153.49875930521094</v>
      </c>
      <c r="U13" s="200">
        <f>'[5]2 мес-20'!U13*100000/'[5]2 мес-20'!$C13*6.186</f>
        <v>115.12406947890818</v>
      </c>
      <c r="V13" s="200">
        <f>'[5]2 мес-20'!V13*100000/'[5]2 мес-20'!$C13*6.186</f>
        <v>0</v>
      </c>
    </row>
    <row r="14" spans="1:22" ht="15.75">
      <c r="A14" s="49">
        <v>10</v>
      </c>
      <c r="B14" s="66" t="s">
        <v>45</v>
      </c>
      <c r="C14" s="158">
        <v>10767</v>
      </c>
      <c r="D14" s="200">
        <f>'[5]2 мес-20'!D14*100000/'[5]2 мес-20'!$C14*6.186</f>
        <v>1551.2398996935078</v>
      </c>
      <c r="E14" s="200">
        <f>'[5]2 мес-20'!E14*100000/'[5]2 мес-20'!$C14*6.186</f>
        <v>57.453329618278076</v>
      </c>
      <c r="F14" s="200">
        <f>'[5]2 мес-20'!F14*100000/'[5]2 мес-20'!$C14*6.186</f>
        <v>287.26664809139032</v>
      </c>
      <c r="G14" s="200">
        <f>'[5]2 мес-20'!G14*100000/'[5]2 мес-20'!$C14*6.186</f>
        <v>0</v>
      </c>
      <c r="H14" s="200">
        <f>'[5]2 мес-20'!H14*100000/'[5]2 мес-20'!$C14*6.186</f>
        <v>0</v>
      </c>
      <c r="I14" s="200">
        <f>'[5]2 мес-20'!I14*100000/'[5]2 мес-20'!$C14*6.186</f>
        <v>0</v>
      </c>
      <c r="J14" s="200">
        <f>'[5]2 мес-20'!J14*100000/'[5]2 мес-20'!$C14*6.186</f>
        <v>229.8133184731123</v>
      </c>
      <c r="K14" s="200">
        <f>'[5]2 мес-20'!K14*100000/'[5]2 мес-20'!$C14*6.186</f>
        <v>287.26664809139032</v>
      </c>
      <c r="L14" s="200">
        <f>'[5]2 мес-20'!L14*100000/'[5]2 мес-20'!$C14*6.186</f>
        <v>57.453329618278076</v>
      </c>
      <c r="M14" s="200">
        <f>'[5]2 мес-20'!M14*100000/'[5]2 мес-20'!$C14*6.186</f>
        <v>114.90665923655615</v>
      </c>
      <c r="N14" s="200">
        <f>'[5]2 мес-20'!N14*100000/'[5]2 мес-20'!$C14*6.186</f>
        <v>0</v>
      </c>
      <c r="O14" s="200">
        <f>'[5]2 мес-20'!O14*100000/'[5]2 мес-20'!$C14*6.186</f>
        <v>0</v>
      </c>
      <c r="P14" s="200">
        <f>'[5]2 мес-20'!P14*100000/'[5]2 мес-20'!$C14*6.186</f>
        <v>0</v>
      </c>
      <c r="Q14" s="200">
        <f>'[5]2 мес-20'!Q14*100000/'[5]2 мес-20'!$C14*6.186</f>
        <v>0</v>
      </c>
      <c r="R14" s="200">
        <f>'[5]2 мес-20'!R14*100000/'[5]2 мес-20'!$C14*6.186</f>
        <v>0</v>
      </c>
      <c r="S14" s="200">
        <f>'[5]2 мес-20'!S14*100000/'[5]2 мес-20'!$C14*6.186</f>
        <v>0</v>
      </c>
      <c r="T14" s="200">
        <f>'[5]2 мес-20'!T14*100000/'[5]2 мес-20'!$C14*6.186</f>
        <v>172.3599888548342</v>
      </c>
      <c r="U14" s="200">
        <f>'[5]2 мес-20'!U14*100000/'[5]2 мес-20'!$C14*6.186</f>
        <v>344.7199777096684</v>
      </c>
      <c r="V14" s="201">
        <f>'[5]2 мес-20'!V14*100000/'[5]2 мес-20'!$C14*6.186</f>
        <v>57.453329618278076</v>
      </c>
    </row>
    <row r="15" spans="1:22" ht="15.75">
      <c r="A15" s="202" t="s">
        <v>102</v>
      </c>
      <c r="B15" s="203" t="s">
        <v>46</v>
      </c>
      <c r="C15" s="162">
        <v>155663.5</v>
      </c>
      <c r="D15" s="204">
        <f>'[5]2 мес-20'!D15*100000/'[5]2 мес-20'!$C15*6.186</f>
        <v>1180.2651231663172</v>
      </c>
      <c r="E15" s="204">
        <f>'[5]2 мес-20'!E15*100000/'[5]2 мес-20'!$C15*6.186</f>
        <v>7.9479132873152665</v>
      </c>
      <c r="F15" s="204">
        <f>'[5]2 мес-20'!F15*100000/'[5]2 мес-20'!$C15*6.186</f>
        <v>158.95826574630533</v>
      </c>
      <c r="G15" s="204">
        <f>'[5]2 мес-20'!G15*100000/'[5]2 мес-20'!$C15*6.186</f>
        <v>0</v>
      </c>
      <c r="H15" s="204">
        <f>'[5]2 мес-20'!H15*100000/'[5]2 мес-20'!$C15*6.186</f>
        <v>15.895826574630533</v>
      </c>
      <c r="I15" s="204">
        <f>'[5]2 мес-20'!I15*100000/'[5]2 мес-20'!$C15*6.186</f>
        <v>3.9739566436576332</v>
      </c>
      <c r="J15" s="204">
        <f>'[5]2 мес-20'!J15*100000/'[5]2 мес-20'!$C15*6.186</f>
        <v>47.687479723891599</v>
      </c>
      <c r="K15" s="204">
        <f>'[5]2 мес-20'!K15*100000/'[5]2 мес-20'!$C15*6.186</f>
        <v>433.16127415868203</v>
      </c>
      <c r="L15" s="204">
        <f>'[5]2 мес-20'!L15*100000/'[5]2 мес-20'!$C15*6.186</f>
        <v>51.661436367549229</v>
      </c>
      <c r="M15" s="204">
        <f>'[5]2 мес-20'!M15*100000/'[5]2 мес-20'!$C15*6.186</f>
        <v>71.531219585837391</v>
      </c>
      <c r="N15" s="204">
        <f>'[5]2 мес-20'!N15*100000/'[5]2 мес-20'!$C15*6.186</f>
        <v>3.9739566436576332</v>
      </c>
      <c r="O15" s="204">
        <f>'[5]2 мес-20'!O15*100000/'[5]2 мес-20'!$C15*6.186</f>
        <v>3.9739566436576332</v>
      </c>
      <c r="P15" s="204">
        <f>'[5]2 мес-20'!P15*100000/'[5]2 мес-20'!$C15*6.186</f>
        <v>31.791653149261066</v>
      </c>
      <c r="Q15" s="204">
        <f>'[5]2 мес-20'!Q15*100000/'[5]2 мес-20'!$C15*6.186</f>
        <v>0</v>
      </c>
      <c r="R15" s="204">
        <f>'[5]2 мес-20'!R15*100000/'[5]2 мес-20'!$C15*6.186</f>
        <v>23.843739861945799</v>
      </c>
      <c r="S15" s="204">
        <f>'[5]2 мес-20'!S15*100000/'[5]2 мес-20'!$C15*6.186</f>
        <v>0</v>
      </c>
      <c r="T15" s="204">
        <f>'[5]2 мес-20'!T15*100000/'[5]2 мес-20'!$C15*6.186</f>
        <v>143.06243917167478</v>
      </c>
      <c r="U15" s="204">
        <f>'[5]2 мес-20'!U15*100000/'[5]2 мес-20'!$C15*6.186</f>
        <v>182.80200560825114</v>
      </c>
      <c r="V15" s="204">
        <f>'[5]2 мес-20'!V15*100000/'[5]2 мес-20'!$C15*6.186</f>
        <v>3.9739566436576332</v>
      </c>
    </row>
    <row r="16" spans="1:22" ht="22.5" customHeight="1">
      <c r="A16" s="49">
        <v>11</v>
      </c>
      <c r="B16" s="50" t="s">
        <v>103</v>
      </c>
      <c r="C16" s="158">
        <v>64506.5</v>
      </c>
      <c r="D16" s="200">
        <f>'[5]2 мес-20'!D16*100000/'[5]2 мес-20'!$C16*6.186</f>
        <v>1035.6909768782991</v>
      </c>
      <c r="E16" s="200">
        <f>'[5]2 мес-20'!E16*100000/'[5]2 мес-20'!$C16*6.186</f>
        <v>19.179462534783315</v>
      </c>
      <c r="F16" s="200">
        <f>'[5]2 мес-20'!F16*100000/'[5]2 мес-20'!$C16*6.186</f>
        <v>191.79462534783318</v>
      </c>
      <c r="G16" s="200">
        <f>'[5]2 мес-20'!G16*100000/'[5]2 мес-20'!$C16*6.186</f>
        <v>0</v>
      </c>
      <c r="H16" s="200">
        <f>'[5]2 мес-20'!H16*100000/'[5]2 мес-20'!$C16*6.186</f>
        <v>28.769193802174975</v>
      </c>
      <c r="I16" s="200">
        <f>'[5]2 мес-20'!I16*100000/'[5]2 мес-20'!$C16*6.186</f>
        <v>0</v>
      </c>
      <c r="J16" s="200">
        <f>'[5]2 мес-20'!J16*100000/'[5]2 мес-20'!$C16*6.186</f>
        <v>67.128118871741606</v>
      </c>
      <c r="K16" s="200">
        <f>'[5]2 мес-20'!K16*100000/'[5]2 мес-20'!$C16*6.186</f>
        <v>345.23032562609967</v>
      </c>
      <c r="L16" s="200">
        <f>'[5]2 мес-20'!L16*100000/'[5]2 мес-20'!$C16*6.186</f>
        <v>57.53838760434995</v>
      </c>
      <c r="M16" s="200">
        <f>'[5]2 мес-20'!M16*100000/'[5]2 мес-20'!$C16*6.186</f>
        <v>57.53838760434995</v>
      </c>
      <c r="N16" s="200">
        <f>'[5]2 мес-20'!N16*100000/'[5]2 мес-20'!$C16*6.186</f>
        <v>0</v>
      </c>
      <c r="O16" s="200">
        <f>'[5]2 мес-20'!O16*100000/'[5]2 мес-20'!$C16*6.186</f>
        <v>0</v>
      </c>
      <c r="P16" s="200">
        <f>'[5]2 мес-20'!P16*100000/'[5]2 мес-20'!$C16*6.186</f>
        <v>0</v>
      </c>
      <c r="Q16" s="200">
        <f>'[5]2 мес-20'!Q16*100000/'[5]2 мес-20'!$C16*6.186</f>
        <v>0</v>
      </c>
      <c r="R16" s="200">
        <f>'[5]2 мес-20'!R16*100000/'[5]2 мес-20'!$C16*6.186</f>
        <v>0</v>
      </c>
      <c r="S16" s="200">
        <f>'[5]2 мес-20'!S16*100000/'[5]2 мес-20'!$C16*6.186</f>
        <v>0</v>
      </c>
      <c r="T16" s="200">
        <f>'[5]2 мес-20'!T16*100000/'[5]2 мес-20'!$C16*6.186</f>
        <v>124.66650647609156</v>
      </c>
      <c r="U16" s="200">
        <f>'[5]2 мес-20'!U16*100000/'[5]2 мес-20'!$C16*6.186</f>
        <v>143.84596901087488</v>
      </c>
      <c r="V16" s="200">
        <f>'[5]2 мес-20'!V16*100000/'[5]2 мес-20'!$C16*6.186</f>
        <v>0</v>
      </c>
    </row>
    <row r="17" spans="1:22" ht="46.5" customHeight="1">
      <c r="A17" s="205" t="s">
        <v>113</v>
      </c>
      <c r="B17" s="206"/>
      <c r="C17" s="207">
        <v>220170</v>
      </c>
      <c r="D17" s="204">
        <f>'[5]2 мес-20'!D17*100000/'[5]2 мес-20'!$C17*6.186</f>
        <v>1137.9070718081482</v>
      </c>
      <c r="E17" s="204">
        <f>'[5]2 мес-20'!E17*100000/'[5]2 мес-20'!$C17*6.186</f>
        <v>11.238588363537266</v>
      </c>
      <c r="F17" s="204">
        <f>'[5]2 мес-20'!F17*100000/'[5]2 мес-20'!$C17*6.186</f>
        <v>168.57882545305901</v>
      </c>
      <c r="G17" s="204">
        <f>'[5]2 мес-20'!G17*100000/'[5]2 мес-20'!$C17*6.186</f>
        <v>0</v>
      </c>
      <c r="H17" s="204">
        <f>'[5]2 мес-20'!H17*100000/'[5]2 мес-20'!$C17*6.186</f>
        <v>19.667529636190217</v>
      </c>
      <c r="I17" s="204">
        <f>'[5]2 мес-20'!I17*100000/'[5]2 мес-20'!$C17*6.186</f>
        <v>2.8096470908843165</v>
      </c>
      <c r="J17" s="204">
        <f>'[5]2 мес-20'!J17*100000/'[5]2 мес-20'!$C17*6.186</f>
        <v>53.383294726802021</v>
      </c>
      <c r="K17" s="204">
        <f>'[5]2 мес-20'!K17*100000/'[5]2 мес-20'!$C17*6.186</f>
        <v>407.39882817822593</v>
      </c>
      <c r="L17" s="204">
        <f>'[5]2 мес-20'!L17*100000/'[5]2 мес-20'!$C17*6.186</f>
        <v>53.383294726802021</v>
      </c>
      <c r="M17" s="204">
        <f>'[5]2 мес-20'!M17*100000/'[5]2 мес-20'!$C17*6.186</f>
        <v>67.431530181223607</v>
      </c>
      <c r="N17" s="204">
        <f>'[5]2 мес-20'!N17*100000/'[5]2 мес-20'!$C17*6.186</f>
        <v>2.8096470908843165</v>
      </c>
      <c r="O17" s="204">
        <f>'[5]2 мес-20'!O17*100000/'[5]2 мес-20'!$C17*6.186</f>
        <v>2.8096470908843165</v>
      </c>
      <c r="P17" s="204">
        <f>'[5]2 мес-20'!P17*100000/'[5]2 мес-20'!$C17*6.186</f>
        <v>22.477176727074532</v>
      </c>
      <c r="Q17" s="204">
        <f>'[5]2 мес-20'!Q17*100000/'[5]2 мес-20'!$C17*6.186</f>
        <v>0</v>
      </c>
      <c r="R17" s="204">
        <f>'[5]2 мес-20'!R17*100000/'[5]2 мес-20'!$C17*6.186</f>
        <v>16.857882545305902</v>
      </c>
      <c r="S17" s="204">
        <f>'[5]2 мес-20'!S17*100000/'[5]2 мес-20'!$C17*6.186</f>
        <v>0</v>
      </c>
      <c r="T17" s="204">
        <f>'[5]2 мес-20'!T17*100000/'[5]2 мес-20'!$C17*6.186</f>
        <v>137.67270745333153</v>
      </c>
      <c r="U17" s="204">
        <f>'[5]2 мес-20'!U17*100000/'[5]2 мес-20'!$C17*6.186</f>
        <v>171.38847254394329</v>
      </c>
      <c r="V17" s="204">
        <f>'[5]2 мес-20'!V17*100000/'[5]2 мес-20'!$C17*6.186</f>
        <v>2.8096470908843165</v>
      </c>
    </row>
    <row r="18" spans="1:22" ht="15">
      <c r="A18" s="176" t="s">
        <v>107</v>
      </c>
      <c r="B18" s="177"/>
      <c r="C18" s="178"/>
      <c r="D18" s="179">
        <v>1177</v>
      </c>
      <c r="E18" s="179">
        <v>14.2</v>
      </c>
      <c r="F18" s="179">
        <v>170.2</v>
      </c>
      <c r="G18" s="179">
        <v>0</v>
      </c>
      <c r="H18" s="179">
        <v>14.2</v>
      </c>
      <c r="I18" s="179">
        <v>0</v>
      </c>
      <c r="J18" s="179">
        <v>22.7</v>
      </c>
      <c r="K18" s="179">
        <v>561.5</v>
      </c>
      <c r="L18" s="179">
        <v>62.4</v>
      </c>
      <c r="M18" s="179">
        <v>42.5</v>
      </c>
      <c r="N18" s="179">
        <v>2.8</v>
      </c>
      <c r="O18" s="179">
        <v>5.7</v>
      </c>
      <c r="P18" s="179">
        <v>36.9</v>
      </c>
      <c r="Q18" s="179">
        <v>0</v>
      </c>
      <c r="R18" s="179">
        <v>8.5</v>
      </c>
      <c r="S18" s="179">
        <v>5.7</v>
      </c>
      <c r="T18" s="179">
        <v>139</v>
      </c>
      <c r="U18" s="179">
        <v>90.8</v>
      </c>
      <c r="V18" s="179">
        <v>2.8</v>
      </c>
    </row>
    <row r="19" spans="1:22" ht="30">
      <c r="A19" s="180" t="s">
        <v>108</v>
      </c>
      <c r="B19" s="180"/>
      <c r="C19" s="180"/>
      <c r="D19" s="181">
        <f>D17/D18-100%</f>
        <v>-3.3214042643884278E-2</v>
      </c>
      <c r="E19" s="181">
        <f t="shared" ref="E19:V19" si="0">E17/E18-100%</f>
        <v>-0.20855011524385447</v>
      </c>
      <c r="F19" s="181">
        <f t="shared" si="0"/>
        <v>-9.5251148468917801E-3</v>
      </c>
      <c r="G19" s="181"/>
      <c r="H19" s="181">
        <f t="shared" si="0"/>
        <v>0.38503729832325484</v>
      </c>
      <c r="I19" s="181"/>
      <c r="J19" s="181">
        <f t="shared" si="0"/>
        <v>1.3516869923701331</v>
      </c>
      <c r="K19" s="181">
        <f t="shared" si="0"/>
        <v>-0.27444554198000726</v>
      </c>
      <c r="L19" s="181">
        <f t="shared" si="0"/>
        <v>-0.14449848194227533</v>
      </c>
      <c r="M19" s="181">
        <f t="shared" si="0"/>
        <v>0.58662423955820242</v>
      </c>
      <c r="N19" s="181"/>
      <c r="O19" s="181"/>
      <c r="P19" s="181">
        <f t="shared" si="0"/>
        <v>-0.39086241932047339</v>
      </c>
      <c r="Q19" s="181"/>
      <c r="R19" s="182" t="s">
        <v>109</v>
      </c>
      <c r="S19" s="181"/>
      <c r="T19" s="181">
        <f t="shared" si="0"/>
        <v>-9.5488672422192611E-3</v>
      </c>
      <c r="U19" s="181">
        <f t="shared" si="0"/>
        <v>0.88753824387602753</v>
      </c>
      <c r="V19" s="181">
        <f t="shared" si="0"/>
        <v>3.4453896015416152E-3</v>
      </c>
    </row>
    <row r="20" spans="1:22" ht="15.75">
      <c r="A20" s="183" t="s">
        <v>110</v>
      </c>
      <c r="B20" s="184"/>
      <c r="C20" s="185"/>
      <c r="D20" s="186">
        <v>415</v>
      </c>
      <c r="E20" s="186">
        <v>5</v>
      </c>
      <c r="F20" s="186">
        <v>60</v>
      </c>
      <c r="G20" s="186"/>
      <c r="H20" s="186">
        <v>5</v>
      </c>
      <c r="I20" s="186"/>
      <c r="J20" s="186">
        <v>8</v>
      </c>
      <c r="K20" s="186">
        <v>198</v>
      </c>
      <c r="L20" s="186">
        <v>22</v>
      </c>
      <c r="M20" s="186">
        <v>15</v>
      </c>
      <c r="N20" s="186">
        <v>1</v>
      </c>
      <c r="O20" s="186">
        <v>2</v>
      </c>
      <c r="P20" s="186">
        <v>13</v>
      </c>
      <c r="Q20" s="186"/>
      <c r="R20" s="186">
        <v>3</v>
      </c>
      <c r="S20" s="186">
        <v>2</v>
      </c>
      <c r="T20" s="186">
        <v>49</v>
      </c>
      <c r="U20" s="186">
        <v>32</v>
      </c>
      <c r="V20" s="186">
        <v>1</v>
      </c>
    </row>
    <row r="21" spans="1:22" ht="15">
      <c r="A21" s="187" t="s">
        <v>111</v>
      </c>
      <c r="B21" s="188"/>
      <c r="C21" s="189"/>
      <c r="D21" s="190">
        <v>969.93698379550563</v>
      </c>
      <c r="E21" s="190">
        <v>17.016438312201856</v>
      </c>
      <c r="F21" s="190">
        <v>153.14794480981669</v>
      </c>
      <c r="G21" s="190">
        <v>0</v>
      </c>
      <c r="H21" s="190">
        <v>22.688584416269137</v>
      </c>
      <c r="I21" s="190">
        <v>0</v>
      </c>
      <c r="J21" s="190">
        <v>28.360730520336421</v>
      </c>
      <c r="K21" s="190">
        <v>397.05022728470993</v>
      </c>
      <c r="L21" s="190">
        <v>42.541095780504634</v>
      </c>
      <c r="M21" s="190">
        <v>34.032876624403713</v>
      </c>
      <c r="N21" s="190">
        <v>0</v>
      </c>
      <c r="O21" s="190">
        <v>0</v>
      </c>
      <c r="P21" s="190">
        <v>25.524657468302781</v>
      </c>
      <c r="Q21" s="190">
        <v>0</v>
      </c>
      <c r="R21" s="190">
        <v>2.8360730520336421</v>
      </c>
      <c r="S21" s="190">
        <v>0</v>
      </c>
      <c r="T21" s="190">
        <v>116.27899513337934</v>
      </c>
      <c r="U21" s="190">
        <v>130.45936039354754</v>
      </c>
      <c r="V21" s="190">
        <v>11.344292208134569</v>
      </c>
    </row>
    <row r="22" spans="1:22" ht="15">
      <c r="A22" s="191" t="s">
        <v>112</v>
      </c>
      <c r="B22" s="191"/>
      <c r="C22" s="191"/>
      <c r="D22" s="192">
        <v>1054.3961966886868</v>
      </c>
      <c r="E22" s="192">
        <v>11.398877802039857</v>
      </c>
      <c r="F22" s="192">
        <v>142.48597252549823</v>
      </c>
      <c r="G22" s="192">
        <v>0</v>
      </c>
      <c r="H22" s="192">
        <v>11.398877802039857</v>
      </c>
      <c r="I22" s="192">
        <v>0</v>
      </c>
      <c r="J22" s="192">
        <v>14.248597252549823</v>
      </c>
      <c r="K22" s="192">
        <v>498.70090383924372</v>
      </c>
      <c r="L22" s="192">
        <v>59.844108460709251</v>
      </c>
      <c r="M22" s="192">
        <v>34.196633406119574</v>
      </c>
      <c r="N22" s="192"/>
      <c r="O22" s="192">
        <v>2.8497194505099643</v>
      </c>
      <c r="P22" s="192">
        <v>14.248597252549823</v>
      </c>
      <c r="Q22" s="192">
        <v>0</v>
      </c>
      <c r="R22" s="192">
        <v>5.6994389010199287</v>
      </c>
      <c r="S22" s="192">
        <v>0</v>
      </c>
      <c r="T22" s="192">
        <v>108.28933911937864</v>
      </c>
      <c r="U22" s="192">
        <v>148.18541142651813</v>
      </c>
      <c r="V22" s="192">
        <v>5.6994389010199287</v>
      </c>
    </row>
  </sheetData>
  <mergeCells count="9">
    <mergeCell ref="A20:C20"/>
    <mergeCell ref="A21:C21"/>
    <mergeCell ref="A22:C22"/>
    <mergeCell ref="A1:T1"/>
    <mergeCell ref="A2:T2"/>
    <mergeCell ref="C3:C4"/>
    <mergeCell ref="A17:B17"/>
    <mergeCell ref="A18:C18"/>
    <mergeCell ref="A19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topLeftCell="A7" workbookViewId="0">
      <selection activeCell="I10" sqref="I10"/>
    </sheetView>
  </sheetViews>
  <sheetFormatPr defaultRowHeight="12.75"/>
  <cols>
    <col min="1" max="1" width="4.7109375" customWidth="1"/>
    <col min="2" max="2" width="15.85546875" customWidth="1"/>
    <col min="4" max="17" width="7.28515625" customWidth="1"/>
    <col min="18" max="19" width="8.42578125" customWidth="1"/>
    <col min="20" max="20" width="7.28515625" customWidth="1"/>
  </cols>
  <sheetData>
    <row r="1" spans="1:20" ht="22.5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  <c r="T1" s="209"/>
    </row>
    <row r="2" spans="1:20" ht="21" thickBot="1">
      <c r="A2" s="210"/>
      <c r="B2" s="211" t="s">
        <v>115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38"/>
      <c r="T2" s="139"/>
    </row>
    <row r="3" spans="1:20" ht="120.75" thickBot="1">
      <c r="A3" s="140" t="s">
        <v>62</v>
      </c>
      <c r="B3" s="212" t="s">
        <v>63</v>
      </c>
      <c r="C3" s="213" t="s">
        <v>116</v>
      </c>
      <c r="D3" s="214" t="s">
        <v>65</v>
      </c>
      <c r="E3" s="144" t="s">
        <v>66</v>
      </c>
      <c r="F3" s="145" t="s">
        <v>67</v>
      </c>
      <c r="G3" s="145" t="s">
        <v>68</v>
      </c>
      <c r="H3" s="145" t="s">
        <v>69</v>
      </c>
      <c r="I3" s="145" t="s">
        <v>70</v>
      </c>
      <c r="J3" s="145" t="s">
        <v>71</v>
      </c>
      <c r="K3" s="145" t="s">
        <v>72</v>
      </c>
      <c r="L3" s="145" t="s">
        <v>73</v>
      </c>
      <c r="M3" s="145" t="s">
        <v>74</v>
      </c>
      <c r="N3" s="145" t="s">
        <v>75</v>
      </c>
      <c r="O3" s="145" t="s">
        <v>76</v>
      </c>
      <c r="P3" s="145" t="s">
        <v>77</v>
      </c>
      <c r="Q3" s="145" t="s">
        <v>80</v>
      </c>
      <c r="R3" s="145" t="s">
        <v>81</v>
      </c>
      <c r="S3" s="147" t="s">
        <v>82</v>
      </c>
      <c r="T3" s="148" t="s">
        <v>83</v>
      </c>
    </row>
    <row r="4" spans="1:20" ht="26.25" thickBot="1">
      <c r="A4" s="149"/>
      <c r="B4" s="215"/>
      <c r="C4" s="216"/>
      <c r="D4" s="152"/>
      <c r="E4" s="153" t="s">
        <v>84</v>
      </c>
      <c r="F4" s="154" t="s">
        <v>85</v>
      </c>
      <c r="G4" s="154" t="s">
        <v>86</v>
      </c>
      <c r="H4" s="154" t="s">
        <v>87</v>
      </c>
      <c r="I4" s="154" t="s">
        <v>88</v>
      </c>
      <c r="J4" s="154" t="s">
        <v>89</v>
      </c>
      <c r="K4" s="217" t="s">
        <v>90</v>
      </c>
      <c r="L4" s="154" t="s">
        <v>91</v>
      </c>
      <c r="M4" s="154" t="s">
        <v>92</v>
      </c>
      <c r="N4" s="154" t="s">
        <v>93</v>
      </c>
      <c r="O4" s="154" t="s">
        <v>94</v>
      </c>
      <c r="P4" s="154" t="s">
        <v>95</v>
      </c>
      <c r="Q4" s="154" t="s">
        <v>98</v>
      </c>
      <c r="R4" s="154" t="s">
        <v>99</v>
      </c>
      <c r="S4" s="156" t="s">
        <v>100</v>
      </c>
      <c r="T4" s="218" t="s">
        <v>101</v>
      </c>
    </row>
    <row r="5" spans="1:20" ht="15.75">
      <c r="A5" s="49">
        <v>1</v>
      </c>
      <c r="B5" s="219" t="s">
        <v>36</v>
      </c>
      <c r="C5" s="220">
        <v>18527</v>
      </c>
      <c r="D5" s="221">
        <f t="shared" ref="D5:D14" si="0">SUM(E5:S5)</f>
        <v>18</v>
      </c>
      <c r="E5" s="159">
        <f>'[5]янв-тр'!E5+'[5]фев-тр '!E5</f>
        <v>0</v>
      </c>
      <c r="F5" s="159">
        <f>'[5]янв-тр'!F5+'[5]фев-тр '!F5</f>
        <v>2</v>
      </c>
      <c r="G5" s="159">
        <f>'[5]янв-тр'!G5+'[5]фев-тр '!G5</f>
        <v>0</v>
      </c>
      <c r="H5" s="159">
        <f>'[5]янв-тр'!H5+'[5]фев-тр '!H5</f>
        <v>0</v>
      </c>
      <c r="I5" s="159">
        <f>'[5]янв-тр'!I5+'[5]фев-тр '!I5</f>
        <v>1</v>
      </c>
      <c r="J5" s="159">
        <f>'[5]янв-тр'!J5+'[5]фев-тр '!J5</f>
        <v>0</v>
      </c>
      <c r="K5" s="159">
        <f>'[5]янв-тр'!K5+'[5]фев-тр '!K5</f>
        <v>6</v>
      </c>
      <c r="L5" s="159">
        <f>'[5]янв-тр'!L5+'[5]фев-тр '!L5</f>
        <v>1</v>
      </c>
      <c r="M5" s="159">
        <f>'[5]янв-тр'!M5+'[5]фев-тр '!M5</f>
        <v>2</v>
      </c>
      <c r="N5" s="159">
        <f>'[5]янв-тр'!N5+'[5]фев-тр '!N5</f>
        <v>0</v>
      </c>
      <c r="O5" s="159">
        <f>'[5]янв-тр'!O5+'[5]фев-тр '!O5</f>
        <v>0</v>
      </c>
      <c r="P5" s="159">
        <f>'[5]янв-тр'!P5+'[5]фев-тр '!P5</f>
        <v>0</v>
      </c>
      <c r="Q5" s="159">
        <f>'[5]янв-тр'!Q5+'[5]фев-тр '!Q5</f>
        <v>0</v>
      </c>
      <c r="R5" s="159">
        <f>'[5]янв-тр'!R5+'[5]фев-тр '!R5</f>
        <v>2</v>
      </c>
      <c r="S5" s="159">
        <f>'[5]янв-тр'!S5+'[5]фев-тр '!S5</f>
        <v>4</v>
      </c>
      <c r="T5" s="159">
        <f>'[5]янв-тр'!T5+'[5]фев-тр '!T5</f>
        <v>0</v>
      </c>
    </row>
    <row r="6" spans="1:20" ht="15.75">
      <c r="A6" s="49">
        <v>2</v>
      </c>
      <c r="B6" s="219" t="s">
        <v>37</v>
      </c>
      <c r="C6" s="220">
        <v>4234</v>
      </c>
      <c r="D6" s="221">
        <f t="shared" si="0"/>
        <v>9</v>
      </c>
      <c r="E6" s="159">
        <f>'[5]янв-тр'!E6+'[5]фев-тр '!E6</f>
        <v>0</v>
      </c>
      <c r="F6" s="159">
        <f>'[5]янв-тр'!F6+'[5]фев-тр '!F6</f>
        <v>1</v>
      </c>
      <c r="G6" s="159">
        <f>'[5]янв-тр'!G6+'[5]фев-тр '!G6</f>
        <v>0</v>
      </c>
      <c r="H6" s="159">
        <f>'[5]янв-тр'!H6+'[5]фев-тр '!H6</f>
        <v>0</v>
      </c>
      <c r="I6" s="159">
        <f>'[5]янв-тр'!I6+'[5]фев-тр '!I6</f>
        <v>0</v>
      </c>
      <c r="J6" s="159">
        <f>'[5]янв-тр'!J6+'[5]фев-тр '!J6</f>
        <v>0</v>
      </c>
      <c r="K6" s="159">
        <f>'[5]янв-тр'!K6+'[5]фев-тр '!K6</f>
        <v>0</v>
      </c>
      <c r="L6" s="159">
        <f>'[5]янв-тр'!L6+'[5]фев-тр '!L6</f>
        <v>1</v>
      </c>
      <c r="M6" s="159">
        <f>'[5]янв-тр'!M6+'[5]фев-тр '!M6</f>
        <v>2</v>
      </c>
      <c r="N6" s="159">
        <f>'[5]янв-тр'!N6+'[5]фев-тр '!N6</f>
        <v>0</v>
      </c>
      <c r="O6" s="159">
        <f>'[5]янв-тр'!O6+'[5]фев-тр '!O6</f>
        <v>1</v>
      </c>
      <c r="P6" s="159">
        <f>'[5]янв-тр'!P6+'[5]фев-тр '!P6</f>
        <v>0</v>
      </c>
      <c r="Q6" s="159">
        <f>'[5]янв-тр'!Q6+'[5]фев-тр '!Q6</f>
        <v>0</v>
      </c>
      <c r="R6" s="159">
        <f>'[5]янв-тр'!R6+'[5]фев-тр '!R6</f>
        <v>1</v>
      </c>
      <c r="S6" s="159">
        <f>'[5]янв-тр'!S6+'[5]фев-тр '!S6</f>
        <v>3</v>
      </c>
      <c r="T6" s="159">
        <f>'[5]янв-тр'!T6+'[5]фев-тр '!T6</f>
        <v>0</v>
      </c>
    </row>
    <row r="7" spans="1:20" ht="15.75">
      <c r="A7" s="49">
        <v>3</v>
      </c>
      <c r="B7" s="219" t="s">
        <v>38</v>
      </c>
      <c r="C7" s="220">
        <v>6140</v>
      </c>
      <c r="D7" s="221">
        <f t="shared" si="0"/>
        <v>4</v>
      </c>
      <c r="E7" s="159">
        <f>'[5]янв-тр'!E7+'[5]фев-тр '!E7</f>
        <v>0</v>
      </c>
      <c r="F7" s="159">
        <f>'[5]янв-тр'!F7+'[5]фев-тр '!F7</f>
        <v>1</v>
      </c>
      <c r="G7" s="159">
        <f>'[5]янв-тр'!G7+'[5]фев-тр '!G7</f>
        <v>0</v>
      </c>
      <c r="H7" s="159">
        <f>'[5]янв-тр'!H7+'[5]фев-тр '!H7</f>
        <v>0</v>
      </c>
      <c r="I7" s="159">
        <f>'[5]янв-тр'!I7+'[5]фев-тр '!I7</f>
        <v>0</v>
      </c>
      <c r="J7" s="159">
        <f>'[5]янв-тр'!J7+'[5]фев-тр '!J7</f>
        <v>0</v>
      </c>
      <c r="K7" s="159">
        <f>'[5]янв-тр'!K7+'[5]фев-тр '!K7</f>
        <v>0</v>
      </c>
      <c r="L7" s="159">
        <f>'[5]янв-тр'!L7+'[5]фев-тр '!L7</f>
        <v>0</v>
      </c>
      <c r="M7" s="159">
        <f>'[5]янв-тр'!M7+'[5]фев-тр '!M7</f>
        <v>1</v>
      </c>
      <c r="N7" s="159">
        <f>'[5]янв-тр'!N7+'[5]фев-тр '!N7</f>
        <v>0</v>
      </c>
      <c r="O7" s="159">
        <f>'[5]янв-тр'!O7+'[5]фев-тр '!O7</f>
        <v>0</v>
      </c>
      <c r="P7" s="159">
        <f>'[5]янв-тр'!P7+'[5]фев-тр '!P7</f>
        <v>0</v>
      </c>
      <c r="Q7" s="159">
        <f>'[5]янв-тр'!Q7+'[5]фев-тр '!Q7</f>
        <v>0</v>
      </c>
      <c r="R7" s="159">
        <f>'[5]янв-тр'!R7+'[5]фев-тр '!R7</f>
        <v>0</v>
      </c>
      <c r="S7" s="159">
        <f>'[5]янв-тр'!S7+'[5]фев-тр '!S7</f>
        <v>2</v>
      </c>
      <c r="T7" s="159">
        <f>'[5]янв-тр'!T7+'[5]фев-тр '!T7</f>
        <v>0</v>
      </c>
    </row>
    <row r="8" spans="1:20" ht="15.75">
      <c r="A8" s="49">
        <v>4</v>
      </c>
      <c r="B8" s="219" t="s">
        <v>39</v>
      </c>
      <c r="C8" s="220">
        <v>6813</v>
      </c>
      <c r="D8" s="221">
        <f t="shared" si="0"/>
        <v>9</v>
      </c>
      <c r="E8" s="159">
        <f>'[5]янв-тр'!E8+'[5]фев-тр '!E8</f>
        <v>0</v>
      </c>
      <c r="F8" s="159">
        <f>'[5]янв-тр'!F8+'[5]фев-тр '!F8</f>
        <v>0</v>
      </c>
      <c r="G8" s="159">
        <f>'[5]янв-тр'!G8+'[5]фев-тр '!G8</f>
        <v>0</v>
      </c>
      <c r="H8" s="159">
        <f>'[5]янв-тр'!H8+'[5]фев-тр '!H8</f>
        <v>0</v>
      </c>
      <c r="I8" s="159">
        <f>'[5]янв-тр'!I8+'[5]фев-тр '!I8</f>
        <v>0</v>
      </c>
      <c r="J8" s="159">
        <f>'[5]янв-тр'!J8+'[5]фев-тр '!J8</f>
        <v>0</v>
      </c>
      <c r="K8" s="159">
        <f>'[5]янв-тр'!K8+'[5]фев-тр '!K8</f>
        <v>1</v>
      </c>
      <c r="L8" s="159">
        <f>'[5]янв-тр'!L8+'[5]фев-тр '!L8</f>
        <v>0</v>
      </c>
      <c r="M8" s="159">
        <f>'[5]янв-тр'!M8+'[5]фев-тр '!M8</f>
        <v>0</v>
      </c>
      <c r="N8" s="159">
        <f>'[5]янв-тр'!N8+'[5]фев-тр '!N8</f>
        <v>0</v>
      </c>
      <c r="O8" s="159">
        <f>'[5]янв-тр'!O8+'[5]фев-тр '!O8</f>
        <v>0</v>
      </c>
      <c r="P8" s="159">
        <f>'[5]янв-тр'!P8+'[5]фев-тр '!P8</f>
        <v>1</v>
      </c>
      <c r="Q8" s="159">
        <f>'[5]янв-тр'!Q8+'[5]фев-тр '!Q8</f>
        <v>0</v>
      </c>
      <c r="R8" s="159">
        <f>'[5]янв-тр'!R8+'[5]фев-тр '!R8</f>
        <v>2</v>
      </c>
      <c r="S8" s="159">
        <f>'[5]янв-тр'!S8+'[5]фев-тр '!S8</f>
        <v>5</v>
      </c>
      <c r="T8" s="159">
        <f>'[5]янв-тр'!T8+'[5]фев-тр '!T8</f>
        <v>0</v>
      </c>
    </row>
    <row r="9" spans="1:20" ht="15.75">
      <c r="A9" s="49">
        <v>5</v>
      </c>
      <c r="B9" s="219" t="s">
        <v>40</v>
      </c>
      <c r="C9" s="220">
        <v>7086</v>
      </c>
      <c r="D9" s="221">
        <f t="shared" si="0"/>
        <v>7</v>
      </c>
      <c r="E9" s="159">
        <f>'[5]янв-тр'!E9+'[5]фев-тр '!E9</f>
        <v>0</v>
      </c>
      <c r="F9" s="159">
        <f>'[5]янв-тр'!F9+'[5]фев-тр '!F9</f>
        <v>0</v>
      </c>
      <c r="G9" s="159">
        <f>'[5]янв-тр'!G9+'[5]фев-тр '!G9</f>
        <v>0</v>
      </c>
      <c r="H9" s="159">
        <f>'[5]янв-тр'!H9+'[5]фев-тр '!H9</f>
        <v>0</v>
      </c>
      <c r="I9" s="159">
        <f>'[5]янв-тр'!I9+'[5]фев-тр '!I9</f>
        <v>0</v>
      </c>
      <c r="J9" s="159">
        <f>'[5]янв-тр'!J9+'[5]фев-тр '!J9</f>
        <v>0</v>
      </c>
      <c r="K9" s="159">
        <f>'[5]янв-тр'!K9+'[5]фев-тр '!K9</f>
        <v>2</v>
      </c>
      <c r="L9" s="159">
        <f>'[5]янв-тр'!L9+'[5]фев-тр '!L9</f>
        <v>0</v>
      </c>
      <c r="M9" s="159">
        <f>'[5]янв-тр'!M9+'[5]фев-тр '!M9</f>
        <v>0</v>
      </c>
      <c r="N9" s="159">
        <f>'[5]янв-тр'!N9+'[5]фев-тр '!N9</f>
        <v>0</v>
      </c>
      <c r="O9" s="159">
        <f>'[5]янв-тр'!O9+'[5]фев-тр '!O9</f>
        <v>0</v>
      </c>
      <c r="P9" s="159">
        <f>'[5]янв-тр'!P9+'[5]фев-тр '!P9</f>
        <v>0</v>
      </c>
      <c r="Q9" s="159">
        <f>'[5]янв-тр'!Q9+'[5]фев-тр '!Q9</f>
        <v>0</v>
      </c>
      <c r="R9" s="159">
        <f>'[5]янв-тр'!R9+'[5]фев-тр '!R9</f>
        <v>0</v>
      </c>
      <c r="S9" s="159">
        <f>'[5]янв-тр'!S9+'[5]фев-тр '!S9</f>
        <v>5</v>
      </c>
      <c r="T9" s="159">
        <f>'[5]янв-тр'!T9+'[5]фев-тр '!T9</f>
        <v>0</v>
      </c>
    </row>
    <row r="10" spans="1:20" ht="15.75">
      <c r="A10" s="49">
        <v>6</v>
      </c>
      <c r="B10" s="219" t="s">
        <v>41</v>
      </c>
      <c r="C10" s="220">
        <v>5848</v>
      </c>
      <c r="D10" s="221">
        <f t="shared" si="0"/>
        <v>3</v>
      </c>
      <c r="E10" s="159">
        <f>'[5]янв-тр'!E10+'[5]фев-тр '!E10</f>
        <v>0</v>
      </c>
      <c r="F10" s="159">
        <f>'[5]янв-тр'!F10+'[5]фев-тр '!F10</f>
        <v>0</v>
      </c>
      <c r="G10" s="159">
        <f>'[5]янв-тр'!G10+'[5]фев-тр '!G10</f>
        <v>0</v>
      </c>
      <c r="H10" s="159">
        <f>'[5]янв-тр'!H10+'[5]фев-тр '!H10</f>
        <v>0</v>
      </c>
      <c r="I10" s="159">
        <f>'[5]янв-тр'!I10+'[5]фев-тр '!I10</f>
        <v>0</v>
      </c>
      <c r="J10" s="159">
        <f>'[5]янв-тр'!J10+'[5]фев-тр '!J10</f>
        <v>0</v>
      </c>
      <c r="K10" s="159">
        <f>'[5]янв-тр'!K10+'[5]фев-тр '!K10</f>
        <v>0</v>
      </c>
      <c r="L10" s="159">
        <f>'[5]янв-тр'!L10+'[5]фев-тр '!L10</f>
        <v>0</v>
      </c>
      <c r="M10" s="159">
        <f>'[5]янв-тр'!M10+'[5]фев-тр '!M10</f>
        <v>0</v>
      </c>
      <c r="N10" s="159">
        <f>'[5]янв-тр'!N10+'[5]фев-тр '!N10</f>
        <v>0</v>
      </c>
      <c r="O10" s="159">
        <f>'[5]янв-тр'!O10+'[5]фев-тр '!O10</f>
        <v>0</v>
      </c>
      <c r="P10" s="159">
        <f>'[5]янв-тр'!P10+'[5]фев-тр '!P10</f>
        <v>0</v>
      </c>
      <c r="Q10" s="159">
        <f>'[5]янв-тр'!Q10+'[5]фев-тр '!Q10</f>
        <v>0</v>
      </c>
      <c r="R10" s="159">
        <f>'[5]янв-тр'!R10+'[5]фев-тр '!R10</f>
        <v>1</v>
      </c>
      <c r="S10" s="159">
        <f>'[5]янв-тр'!S10+'[5]фев-тр '!S10</f>
        <v>2</v>
      </c>
      <c r="T10" s="159">
        <f>'[5]янв-тр'!T10+'[5]фев-тр '!T10</f>
        <v>0</v>
      </c>
    </row>
    <row r="11" spans="1:20" ht="15.75">
      <c r="A11" s="49">
        <v>7</v>
      </c>
      <c r="B11" s="219" t="s">
        <v>42</v>
      </c>
      <c r="C11" s="220">
        <v>9799</v>
      </c>
      <c r="D11" s="221">
        <f t="shared" si="0"/>
        <v>8</v>
      </c>
      <c r="E11" s="159">
        <f>'[5]янв-тр'!E11+'[5]фев-тр '!E11</f>
        <v>0</v>
      </c>
      <c r="F11" s="159">
        <f>'[5]янв-тр'!F11+'[5]фев-тр '!F11</f>
        <v>1</v>
      </c>
      <c r="G11" s="159">
        <f>'[5]янв-тр'!G11+'[5]фев-тр '!G11</f>
        <v>0</v>
      </c>
      <c r="H11" s="159">
        <f>'[5]янв-тр'!H11+'[5]фев-тр '!H11</f>
        <v>0</v>
      </c>
      <c r="I11" s="159">
        <f>'[5]янв-тр'!I11+'[5]фев-тр '!I11</f>
        <v>0</v>
      </c>
      <c r="J11" s="159">
        <f>'[5]янв-тр'!J11+'[5]фев-тр '!J11</f>
        <v>0</v>
      </c>
      <c r="K11" s="159">
        <f>'[5]янв-тр'!K11+'[5]фев-тр '!K11</f>
        <v>4</v>
      </c>
      <c r="L11" s="159">
        <f>'[5]янв-тр'!L11+'[5]фев-тр '!L11</f>
        <v>0</v>
      </c>
      <c r="M11" s="159">
        <f>'[5]янв-тр'!M11+'[5]фев-тр '!M11</f>
        <v>1</v>
      </c>
      <c r="N11" s="159">
        <f>'[5]янв-тр'!N11+'[5]фев-тр '!N11</f>
        <v>0</v>
      </c>
      <c r="O11" s="159">
        <f>'[5]янв-тр'!O11+'[5]фев-тр '!O11</f>
        <v>0</v>
      </c>
      <c r="P11" s="159">
        <f>'[5]янв-тр'!P11+'[5]фев-тр '!P11</f>
        <v>0</v>
      </c>
      <c r="Q11" s="159">
        <f>'[5]янв-тр'!Q11+'[5]фев-тр '!Q11</f>
        <v>0</v>
      </c>
      <c r="R11" s="159">
        <f>'[5]янв-тр'!R11+'[5]фев-тр '!R11</f>
        <v>0</v>
      </c>
      <c r="S11" s="159">
        <f>'[5]янв-тр'!S11+'[5]фев-тр '!S11</f>
        <v>2</v>
      </c>
      <c r="T11" s="159">
        <f>'[5]янв-тр'!T11+'[5]фев-тр '!T11</f>
        <v>0</v>
      </c>
    </row>
    <row r="12" spans="1:20" ht="15.75">
      <c r="A12" s="49">
        <v>8</v>
      </c>
      <c r="B12" s="219" t="s">
        <v>43</v>
      </c>
      <c r="C12" s="220">
        <v>7116</v>
      </c>
      <c r="D12" s="221">
        <f t="shared" si="0"/>
        <v>5</v>
      </c>
      <c r="E12" s="159">
        <f>'[5]янв-тр'!E12+'[5]фев-тр '!E12</f>
        <v>0</v>
      </c>
      <c r="F12" s="159">
        <f>'[5]янв-тр'!F12+'[5]фев-тр '!F12</f>
        <v>0</v>
      </c>
      <c r="G12" s="159">
        <f>'[5]янв-тр'!G12+'[5]фев-тр '!G12</f>
        <v>0</v>
      </c>
      <c r="H12" s="159">
        <f>'[5]янв-тр'!H12+'[5]фев-тр '!H12</f>
        <v>0</v>
      </c>
      <c r="I12" s="159">
        <f>'[5]янв-тр'!I12+'[5]фев-тр '!I12</f>
        <v>0</v>
      </c>
      <c r="J12" s="159">
        <f>'[5]янв-тр'!J12+'[5]фев-тр '!J12</f>
        <v>0</v>
      </c>
      <c r="K12" s="159">
        <f>'[5]янв-тр'!K12+'[5]фев-тр '!K12</f>
        <v>3</v>
      </c>
      <c r="L12" s="159">
        <f>'[5]янв-тр'!L12+'[5]фев-тр '!L12</f>
        <v>0</v>
      </c>
      <c r="M12" s="159">
        <f>'[5]янв-тр'!M12+'[5]фев-тр '!M12</f>
        <v>0</v>
      </c>
      <c r="N12" s="159">
        <f>'[5]янв-тр'!N12+'[5]фев-тр '!N12</f>
        <v>0</v>
      </c>
      <c r="O12" s="159">
        <f>'[5]янв-тр'!O12+'[5]фев-тр '!O12</f>
        <v>0</v>
      </c>
      <c r="P12" s="159">
        <f>'[5]янв-тр'!P12+'[5]фев-тр '!P12</f>
        <v>0</v>
      </c>
      <c r="Q12" s="159">
        <f>'[5]янв-тр'!Q12+'[5]фев-тр '!Q12</f>
        <v>0</v>
      </c>
      <c r="R12" s="159">
        <f>'[5]янв-тр'!R12+'[5]фев-тр '!R12</f>
        <v>1</v>
      </c>
      <c r="S12" s="159">
        <f>'[5]янв-тр'!S12+'[5]фев-тр '!S12</f>
        <v>1</v>
      </c>
      <c r="T12" s="159">
        <f>'[5]янв-тр'!T12+'[5]фев-тр '!T12</f>
        <v>0</v>
      </c>
    </row>
    <row r="13" spans="1:20" ht="15.75">
      <c r="A13" s="49">
        <v>9</v>
      </c>
      <c r="B13" s="219" t="s">
        <v>44</v>
      </c>
      <c r="C13" s="220">
        <v>8351</v>
      </c>
      <c r="D13" s="221">
        <f t="shared" si="0"/>
        <v>12</v>
      </c>
      <c r="E13" s="159">
        <f>'[5]янв-тр'!E13+'[5]фев-тр '!E13</f>
        <v>1</v>
      </c>
      <c r="F13" s="159">
        <f>'[5]янв-тр'!F13+'[5]фев-тр '!F13</f>
        <v>2</v>
      </c>
      <c r="G13" s="159">
        <f>'[5]янв-тр'!G13+'[5]фев-тр '!G13</f>
        <v>0</v>
      </c>
      <c r="H13" s="159">
        <f>'[5]янв-тр'!H13+'[5]фев-тр '!H13</f>
        <v>0</v>
      </c>
      <c r="I13" s="159">
        <f>'[5]янв-тр'!I13+'[5]фев-тр '!I13</f>
        <v>0</v>
      </c>
      <c r="J13" s="159">
        <f>'[5]янв-тр'!J13+'[5]фев-тр '!J13</f>
        <v>0</v>
      </c>
      <c r="K13" s="159">
        <f>'[5]янв-тр'!K13+'[5]фев-тр '!K13</f>
        <v>3</v>
      </c>
      <c r="L13" s="159">
        <f>'[5]янв-тр'!L13+'[5]фев-тр '!L13</f>
        <v>1</v>
      </c>
      <c r="M13" s="159">
        <f>'[5]янв-тр'!M13+'[5]фев-тр '!M13</f>
        <v>2</v>
      </c>
      <c r="N13" s="159">
        <f>'[5]янв-тр'!N13+'[5]фев-тр '!N13</f>
        <v>0</v>
      </c>
      <c r="O13" s="159">
        <f>'[5]янв-тр'!O13+'[5]фев-тр '!O13</f>
        <v>0</v>
      </c>
      <c r="P13" s="159">
        <f>'[5]янв-тр'!P13+'[5]фев-тр '!P13</f>
        <v>0</v>
      </c>
      <c r="Q13" s="159">
        <f>'[5]янв-тр'!Q13+'[5]фев-тр '!Q13</f>
        <v>0</v>
      </c>
      <c r="R13" s="159">
        <f>'[5]янв-тр'!R13+'[5]фев-тр '!R13</f>
        <v>1</v>
      </c>
      <c r="S13" s="159">
        <f>'[5]янв-тр'!S13+'[5]фев-тр '!S13</f>
        <v>2</v>
      </c>
      <c r="T13" s="159">
        <f>'[5]янв-тр'!T13+'[5]фев-тр '!T13</f>
        <v>0</v>
      </c>
    </row>
    <row r="14" spans="1:20" ht="15.75">
      <c r="A14" s="49">
        <v>10</v>
      </c>
      <c r="B14" s="222" t="s">
        <v>45</v>
      </c>
      <c r="C14" s="220">
        <v>5226</v>
      </c>
      <c r="D14" s="221">
        <f t="shared" si="0"/>
        <v>5</v>
      </c>
      <c r="E14" s="159">
        <f>'[5]янв-тр'!E14+'[5]фев-тр '!E14</f>
        <v>1</v>
      </c>
      <c r="F14" s="159">
        <f>'[5]янв-тр'!F14+'[5]фев-тр '!F14</f>
        <v>1</v>
      </c>
      <c r="G14" s="159">
        <f>'[5]янв-тр'!G14+'[5]фев-тр '!G14</f>
        <v>0</v>
      </c>
      <c r="H14" s="159">
        <f>'[5]янв-тр'!H14+'[5]фев-тр '!H14</f>
        <v>0</v>
      </c>
      <c r="I14" s="159">
        <f>'[5]янв-тр'!I14+'[5]фев-тр '!I14</f>
        <v>0</v>
      </c>
      <c r="J14" s="159">
        <f>'[5]янв-тр'!J14+'[5]фев-тр '!J14</f>
        <v>1</v>
      </c>
      <c r="K14" s="159">
        <f>'[5]янв-тр'!K14+'[5]фев-тр '!K14</f>
        <v>0</v>
      </c>
      <c r="L14" s="159">
        <f>'[5]янв-тр'!L14+'[5]фев-тр '!L14</f>
        <v>0</v>
      </c>
      <c r="M14" s="159">
        <f>'[5]янв-тр'!M14+'[5]фев-тр '!M14</f>
        <v>0</v>
      </c>
      <c r="N14" s="159">
        <f>'[5]янв-тр'!N14+'[5]фев-тр '!N14</f>
        <v>0</v>
      </c>
      <c r="O14" s="159">
        <f>'[5]янв-тр'!O14+'[5]фев-тр '!O14</f>
        <v>0</v>
      </c>
      <c r="P14" s="159">
        <f>'[5]янв-тр'!P14+'[5]фев-тр '!P14</f>
        <v>0</v>
      </c>
      <c r="Q14" s="159">
        <f>'[5]янв-тр'!Q14+'[5]фев-тр '!Q14</f>
        <v>0</v>
      </c>
      <c r="R14" s="159">
        <f>'[5]янв-тр'!R14+'[5]фев-тр '!R14</f>
        <v>1</v>
      </c>
      <c r="S14" s="159">
        <f>'[5]янв-тр'!S14+'[5]фев-тр '!S14</f>
        <v>1</v>
      </c>
      <c r="T14" s="159">
        <f>'[5]янв-тр'!T14+'[5]фев-тр '!T14</f>
        <v>1</v>
      </c>
    </row>
    <row r="15" spans="1:20" ht="15.75">
      <c r="A15" s="202" t="s">
        <v>102</v>
      </c>
      <c r="B15" s="223" t="s">
        <v>46</v>
      </c>
      <c r="C15" s="224">
        <f>SUM(C5:C14)</f>
        <v>79140</v>
      </c>
      <c r="D15" s="221">
        <f t="shared" ref="D15:T15" si="1">SUM(D5:D14)</f>
        <v>80</v>
      </c>
      <c r="E15" s="225">
        <f t="shared" si="1"/>
        <v>2</v>
      </c>
      <c r="F15" s="226">
        <f t="shared" si="1"/>
        <v>8</v>
      </c>
      <c r="G15" s="226">
        <f t="shared" si="1"/>
        <v>0</v>
      </c>
      <c r="H15" s="226">
        <f t="shared" si="1"/>
        <v>0</v>
      </c>
      <c r="I15" s="226">
        <f t="shared" si="1"/>
        <v>1</v>
      </c>
      <c r="J15" s="226">
        <f t="shared" si="1"/>
        <v>1</v>
      </c>
      <c r="K15" s="226">
        <f t="shared" si="1"/>
        <v>19</v>
      </c>
      <c r="L15" s="226">
        <f t="shared" si="1"/>
        <v>3</v>
      </c>
      <c r="M15" s="226">
        <f t="shared" si="1"/>
        <v>8</v>
      </c>
      <c r="N15" s="226">
        <f t="shared" si="1"/>
        <v>0</v>
      </c>
      <c r="O15" s="226">
        <f t="shared" si="1"/>
        <v>1</v>
      </c>
      <c r="P15" s="226">
        <f t="shared" si="1"/>
        <v>1</v>
      </c>
      <c r="Q15" s="226">
        <f t="shared" si="1"/>
        <v>0</v>
      </c>
      <c r="R15" s="226">
        <f t="shared" si="1"/>
        <v>9</v>
      </c>
      <c r="S15" s="227">
        <f t="shared" si="1"/>
        <v>27</v>
      </c>
      <c r="T15" s="226">
        <f t="shared" si="1"/>
        <v>1</v>
      </c>
    </row>
    <row r="16" spans="1:20" ht="15.75">
      <c r="A16" s="49">
        <v>11</v>
      </c>
      <c r="B16" s="228" t="s">
        <v>117</v>
      </c>
      <c r="C16" s="229">
        <v>36599</v>
      </c>
      <c r="D16" s="221">
        <f>SUM(E16:S16)</f>
        <v>30</v>
      </c>
      <c r="E16" s="159">
        <f>'[5]янв-тр'!E16+'[5]фев-тр '!E16</f>
        <v>2</v>
      </c>
      <c r="F16" s="159">
        <f>'[5]янв-тр'!F16+'[5]фев-тр '!F16</f>
        <v>5</v>
      </c>
      <c r="G16" s="159">
        <f>'[5]янв-тр'!G16+'[5]фев-тр '!G16</f>
        <v>0</v>
      </c>
      <c r="H16" s="159">
        <f>'[5]янв-тр'!H16+'[5]фев-тр '!H16</f>
        <v>0</v>
      </c>
      <c r="I16" s="159">
        <f>'[5]янв-тр'!I16+'[5]фев-тр '!I16</f>
        <v>0</v>
      </c>
      <c r="J16" s="159">
        <f>'[5]янв-тр'!J16+'[5]фев-тр '!J16</f>
        <v>0</v>
      </c>
      <c r="K16" s="159">
        <f>'[5]янв-тр'!K16+'[5]фев-тр '!K16</f>
        <v>7</v>
      </c>
      <c r="L16" s="159">
        <f>'[5]янв-тр'!L16+'[5]фев-тр '!L16</f>
        <v>0</v>
      </c>
      <c r="M16" s="159">
        <f>'[5]янв-тр'!M16+'[5]фев-тр '!M16</f>
        <v>2</v>
      </c>
      <c r="N16" s="159">
        <f>'[5]янв-тр'!N16+'[5]фев-тр '!N16</f>
        <v>0</v>
      </c>
      <c r="O16" s="159">
        <f>'[5]янв-тр'!O16+'[5]фев-тр '!O16</f>
        <v>0</v>
      </c>
      <c r="P16" s="159">
        <f>'[5]янв-тр'!P16+'[5]фев-тр '!P16</f>
        <v>0</v>
      </c>
      <c r="Q16" s="159">
        <f>'[5]янв-тр'!Q16+'[5]фев-тр '!Q16</f>
        <v>0</v>
      </c>
      <c r="R16" s="159">
        <f>'[5]янв-тр'!R16+'[5]фев-тр '!R16</f>
        <v>4</v>
      </c>
      <c r="S16" s="159">
        <f>'[5]янв-тр'!S16+'[5]фев-тр '!S16</f>
        <v>10</v>
      </c>
      <c r="T16" s="159">
        <f>'[5]янв-тр'!T16+'[5]фев-тр '!T16</f>
        <v>0</v>
      </c>
    </row>
    <row r="17" spans="1:20" ht="25.5" customHeight="1">
      <c r="A17" s="205" t="s">
        <v>118</v>
      </c>
      <c r="B17" s="230"/>
      <c r="C17" s="231">
        <f>C15+C16</f>
        <v>115739</v>
      </c>
      <c r="D17" s="232">
        <f>SUM(D15,D16)</f>
        <v>110</v>
      </c>
      <c r="E17" s="233">
        <f t="shared" ref="E17:T17" si="2">SUM(E15:E16)</f>
        <v>4</v>
      </c>
      <c r="F17" s="224">
        <f t="shared" si="2"/>
        <v>13</v>
      </c>
      <c r="G17" s="224">
        <f t="shared" si="2"/>
        <v>0</v>
      </c>
      <c r="H17" s="224">
        <f t="shared" si="2"/>
        <v>0</v>
      </c>
      <c r="I17" s="224">
        <f t="shared" si="2"/>
        <v>1</v>
      </c>
      <c r="J17" s="224">
        <f t="shared" si="2"/>
        <v>1</v>
      </c>
      <c r="K17" s="234">
        <f t="shared" si="2"/>
        <v>26</v>
      </c>
      <c r="L17" s="224">
        <f t="shared" si="2"/>
        <v>3</v>
      </c>
      <c r="M17" s="224">
        <f t="shared" si="2"/>
        <v>10</v>
      </c>
      <c r="N17" s="224">
        <f t="shared" si="2"/>
        <v>0</v>
      </c>
      <c r="O17" s="224">
        <f t="shared" si="2"/>
        <v>1</v>
      </c>
      <c r="P17" s="224">
        <f t="shared" si="2"/>
        <v>1</v>
      </c>
      <c r="Q17" s="224">
        <f t="shared" si="2"/>
        <v>0</v>
      </c>
      <c r="R17" s="224">
        <f t="shared" si="2"/>
        <v>13</v>
      </c>
      <c r="S17" s="235">
        <f t="shared" si="2"/>
        <v>37</v>
      </c>
      <c r="T17" s="224">
        <f t="shared" si="2"/>
        <v>1</v>
      </c>
    </row>
    <row r="18" spans="1:20" ht="15.75">
      <c r="A18" s="236" t="s">
        <v>105</v>
      </c>
      <c r="B18" s="236"/>
      <c r="C18" s="237"/>
      <c r="D18" s="236"/>
      <c r="E18" s="238">
        <f t="shared" ref="E18:T18" si="3">SUM(E$17/$D$17)*1</f>
        <v>3.6363636363636362E-2</v>
      </c>
      <c r="F18" s="239">
        <f t="shared" si="3"/>
        <v>0.11818181818181818</v>
      </c>
      <c r="G18" s="239">
        <f t="shared" si="3"/>
        <v>0</v>
      </c>
      <c r="H18" s="239">
        <f t="shared" si="3"/>
        <v>0</v>
      </c>
      <c r="I18" s="239">
        <f t="shared" si="3"/>
        <v>9.0909090909090905E-3</v>
      </c>
      <c r="J18" s="240">
        <f t="shared" si="3"/>
        <v>9.0909090909090905E-3</v>
      </c>
      <c r="K18" s="240">
        <f t="shared" si="3"/>
        <v>0.23636363636363636</v>
      </c>
      <c r="L18" s="240">
        <f t="shared" si="3"/>
        <v>2.7272727272727271E-2</v>
      </c>
      <c r="M18" s="240">
        <f t="shared" si="3"/>
        <v>9.0909090909090912E-2</v>
      </c>
      <c r="N18" s="240">
        <f t="shared" si="3"/>
        <v>0</v>
      </c>
      <c r="O18" s="240">
        <f t="shared" si="3"/>
        <v>9.0909090909090905E-3</v>
      </c>
      <c r="P18" s="240">
        <f t="shared" si="3"/>
        <v>9.0909090909090905E-3</v>
      </c>
      <c r="Q18" s="240">
        <f t="shared" si="3"/>
        <v>0</v>
      </c>
      <c r="R18" s="240">
        <f t="shared" si="3"/>
        <v>0.11818181818181818</v>
      </c>
      <c r="S18" s="241">
        <f t="shared" si="3"/>
        <v>0.33636363636363636</v>
      </c>
      <c r="T18" s="239">
        <f t="shared" si="3"/>
        <v>9.0909090909090905E-3</v>
      </c>
    </row>
    <row r="19" spans="1:20" ht="33" customHeight="1">
      <c r="A19" s="8" t="s">
        <v>119</v>
      </c>
      <c r="B19" s="8"/>
      <c r="C19" s="8"/>
      <c r="D19" s="242">
        <f>D17*100000/$C17*6.186</f>
        <v>587.92628241128739</v>
      </c>
      <c r="E19" s="242">
        <f t="shared" ref="E19:T19" si="4">E17*100000/$C17*6.186</f>
        <v>21.379137542228634</v>
      </c>
      <c r="F19" s="242">
        <f t="shared" si="4"/>
        <v>69.482197012243063</v>
      </c>
      <c r="G19" s="242">
        <f t="shared" si="4"/>
        <v>0</v>
      </c>
      <c r="H19" s="242">
        <f t="shared" si="4"/>
        <v>0</v>
      </c>
      <c r="I19" s="242">
        <f t="shared" si="4"/>
        <v>5.3447843855571584</v>
      </c>
      <c r="J19" s="242">
        <f t="shared" si="4"/>
        <v>5.3447843855571584</v>
      </c>
      <c r="K19" s="242">
        <f t="shared" si="4"/>
        <v>138.96439402448613</v>
      </c>
      <c r="L19" s="242">
        <f t="shared" si="4"/>
        <v>16.034353156671475</v>
      </c>
      <c r="M19" s="242">
        <f t="shared" si="4"/>
        <v>53.447843855571591</v>
      </c>
      <c r="N19" s="242">
        <f t="shared" si="4"/>
        <v>0</v>
      </c>
      <c r="O19" s="242">
        <f t="shared" si="4"/>
        <v>5.3447843855571584</v>
      </c>
      <c r="P19" s="242">
        <f t="shared" si="4"/>
        <v>5.3447843855571584</v>
      </c>
      <c r="Q19" s="242">
        <f t="shared" si="4"/>
        <v>0</v>
      </c>
      <c r="R19" s="242">
        <f t="shared" si="4"/>
        <v>69.482197012243063</v>
      </c>
      <c r="S19" s="242">
        <f t="shared" si="4"/>
        <v>197.75702226561489</v>
      </c>
      <c r="T19" s="242">
        <f t="shared" si="4"/>
        <v>5.3447843855571584</v>
      </c>
    </row>
    <row r="20" spans="1:20" ht="15.75">
      <c r="A20" s="243" t="s">
        <v>120</v>
      </c>
      <c r="B20" s="244"/>
      <c r="C20" s="245"/>
      <c r="D20" s="246">
        <v>505.6</v>
      </c>
      <c r="E20" s="246">
        <v>26.6</v>
      </c>
      <c r="F20" s="246">
        <v>79.8</v>
      </c>
      <c r="G20" s="246"/>
      <c r="H20" s="246">
        <v>5.3</v>
      </c>
      <c r="I20" s="246"/>
      <c r="J20" s="246">
        <v>26.6</v>
      </c>
      <c r="K20" s="246">
        <v>159.69999999999999</v>
      </c>
      <c r="L20" s="246">
        <v>42.6</v>
      </c>
      <c r="M20" s="246">
        <v>26.6</v>
      </c>
      <c r="N20" s="246">
        <v>5.3</v>
      </c>
      <c r="O20" s="246"/>
      <c r="P20" s="246">
        <v>5.3</v>
      </c>
      <c r="Q20" s="246"/>
      <c r="R20" s="246">
        <v>21.3</v>
      </c>
      <c r="S20" s="246">
        <v>106.4</v>
      </c>
      <c r="T20" s="246">
        <v>5.3</v>
      </c>
    </row>
    <row r="21" spans="1:20" ht="38.25">
      <c r="A21" s="247" t="s">
        <v>121</v>
      </c>
      <c r="B21" s="248"/>
      <c r="C21" s="249"/>
      <c r="D21" s="250">
        <f>D19/D20-100%</f>
        <v>0.16282888135143869</v>
      </c>
      <c r="E21" s="250">
        <f t="shared" ref="E21:H21" si="5">E19/E20-100%</f>
        <v>-0.19627302472824693</v>
      </c>
      <c r="F21" s="250">
        <f t="shared" si="5"/>
        <v>-0.129295776788934</v>
      </c>
      <c r="G21" s="250"/>
      <c r="H21" s="250">
        <f t="shared" si="5"/>
        <v>-1</v>
      </c>
      <c r="I21" s="250"/>
      <c r="J21" s="250">
        <f t="shared" ref="J21:N21" si="6">J19/J20-100%</f>
        <v>-0.79906825618206168</v>
      </c>
      <c r="K21" s="250">
        <f t="shared" si="6"/>
        <v>-0.12984098920171483</v>
      </c>
      <c r="L21" s="250">
        <f t="shared" si="6"/>
        <v>-0.62360673341146766</v>
      </c>
      <c r="M21" s="250">
        <f t="shared" si="6"/>
        <v>1.0093174381793828</v>
      </c>
      <c r="N21" s="250">
        <f t="shared" si="6"/>
        <v>-1</v>
      </c>
      <c r="O21" s="250"/>
      <c r="P21" s="251">
        <f t="shared" ref="P21" si="7">P19/P20-100%</f>
        <v>8.4498840673883358E-3</v>
      </c>
      <c r="Q21" s="250"/>
      <c r="R21" s="252" t="s">
        <v>122</v>
      </c>
      <c r="S21" s="252" t="s">
        <v>123</v>
      </c>
      <c r="T21" s="251">
        <f t="shared" ref="T21" si="8">T19/T20-100%</f>
        <v>8.4498840673883358E-3</v>
      </c>
    </row>
    <row r="22" spans="1:20" ht="15.75">
      <c r="A22" s="253" t="s">
        <v>124</v>
      </c>
      <c r="B22" s="254"/>
      <c r="C22" s="254"/>
      <c r="D22" s="255">
        <v>95</v>
      </c>
      <c r="E22" s="256">
        <v>5</v>
      </c>
      <c r="F22" s="257">
        <v>15</v>
      </c>
      <c r="G22" s="257">
        <v>0</v>
      </c>
      <c r="H22" s="257">
        <v>1</v>
      </c>
      <c r="I22" s="257">
        <v>0</v>
      </c>
      <c r="J22" s="257">
        <v>5</v>
      </c>
      <c r="K22" s="257">
        <v>30</v>
      </c>
      <c r="L22" s="257">
        <v>8</v>
      </c>
      <c r="M22" s="257">
        <v>5</v>
      </c>
      <c r="N22" s="257">
        <v>1</v>
      </c>
      <c r="O22" s="257">
        <v>0</v>
      </c>
      <c r="P22" s="257">
        <v>1</v>
      </c>
      <c r="Q22" s="257">
        <v>0</v>
      </c>
      <c r="R22" s="257">
        <v>4</v>
      </c>
      <c r="S22" s="258">
        <v>20</v>
      </c>
      <c r="T22" s="257">
        <v>1</v>
      </c>
    </row>
    <row r="23" spans="1:20" ht="15.75">
      <c r="A23" s="243" t="s">
        <v>125</v>
      </c>
      <c r="B23" s="244"/>
      <c r="C23" s="245"/>
      <c r="D23" s="89">
        <v>529.24719591386258</v>
      </c>
      <c r="E23" s="89">
        <v>26.462359795693128</v>
      </c>
      <c r="F23" s="89">
        <v>68.802135468802135</v>
      </c>
      <c r="G23" s="89">
        <v>0</v>
      </c>
      <c r="H23" s="89">
        <v>0</v>
      </c>
      <c r="I23" s="89">
        <v>0</v>
      </c>
      <c r="J23" s="89">
        <v>21.169887836554505</v>
      </c>
      <c r="K23" s="89">
        <v>148.18921485588152</v>
      </c>
      <c r="L23" s="89">
        <v>26.462359795693128</v>
      </c>
      <c r="M23" s="89">
        <v>21.169887836554505</v>
      </c>
      <c r="N23" s="89">
        <v>0</v>
      </c>
      <c r="O23" s="89">
        <v>0</v>
      </c>
      <c r="P23" s="89">
        <v>5.2924719591386262</v>
      </c>
      <c r="Q23" s="89">
        <v>0</v>
      </c>
      <c r="R23" s="89">
        <v>5.2924719591386262</v>
      </c>
      <c r="S23" s="89">
        <v>206.40640640640638</v>
      </c>
      <c r="T23" s="89">
        <v>15.877415877415878</v>
      </c>
    </row>
  </sheetData>
  <mergeCells count="13">
    <mergeCell ref="A23:C23"/>
    <mergeCell ref="A17:B17"/>
    <mergeCell ref="A18:D18"/>
    <mergeCell ref="A19:C19"/>
    <mergeCell ref="A20:C20"/>
    <mergeCell ref="A21:C21"/>
    <mergeCell ref="A22:C22"/>
    <mergeCell ref="A1:T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topLeftCell="A7" workbookViewId="0">
      <selection activeCell="N10" sqref="N10"/>
    </sheetView>
  </sheetViews>
  <sheetFormatPr defaultRowHeight="12.75"/>
  <cols>
    <col min="1" max="1" width="4.28515625" customWidth="1"/>
    <col min="2" max="2" width="15.85546875" customWidth="1"/>
    <col min="5" max="20" width="8" customWidth="1"/>
  </cols>
  <sheetData>
    <row r="1" spans="1:20" ht="42" customHeight="1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  <c r="T1" s="209"/>
    </row>
    <row r="2" spans="1:20" ht="21" thickBot="1">
      <c r="A2" s="210"/>
      <c r="B2" s="211" t="s">
        <v>115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38"/>
      <c r="T2" s="139"/>
    </row>
    <row r="3" spans="1:20" ht="120.75" thickBot="1">
      <c r="A3" s="140" t="s">
        <v>62</v>
      </c>
      <c r="B3" s="212" t="s">
        <v>63</v>
      </c>
      <c r="C3" s="213" t="s">
        <v>116</v>
      </c>
      <c r="D3" s="214" t="s">
        <v>65</v>
      </c>
      <c r="E3" s="144" t="s">
        <v>66</v>
      </c>
      <c r="F3" s="145" t="s">
        <v>67</v>
      </c>
      <c r="G3" s="145" t="s">
        <v>68</v>
      </c>
      <c r="H3" s="145" t="s">
        <v>69</v>
      </c>
      <c r="I3" s="145" t="s">
        <v>70</v>
      </c>
      <c r="J3" s="145" t="s">
        <v>71</v>
      </c>
      <c r="K3" s="145" t="s">
        <v>72</v>
      </c>
      <c r="L3" s="145" t="s">
        <v>73</v>
      </c>
      <c r="M3" s="145" t="s">
        <v>74</v>
      </c>
      <c r="N3" s="145" t="s">
        <v>75</v>
      </c>
      <c r="O3" s="145" t="s">
        <v>76</v>
      </c>
      <c r="P3" s="145" t="s">
        <v>77</v>
      </c>
      <c r="Q3" s="145" t="s">
        <v>80</v>
      </c>
      <c r="R3" s="145" t="s">
        <v>81</v>
      </c>
      <c r="S3" s="147" t="s">
        <v>82</v>
      </c>
      <c r="T3" s="148" t="s">
        <v>83</v>
      </c>
    </row>
    <row r="4" spans="1:20" ht="26.25" thickBot="1">
      <c r="A4" s="149"/>
      <c r="B4" s="215"/>
      <c r="C4" s="216"/>
      <c r="D4" s="152"/>
      <c r="E4" s="153" t="s">
        <v>84</v>
      </c>
      <c r="F4" s="154" t="s">
        <v>85</v>
      </c>
      <c r="G4" s="154" t="s">
        <v>86</v>
      </c>
      <c r="H4" s="154" t="s">
        <v>87</v>
      </c>
      <c r="I4" s="154" t="s">
        <v>88</v>
      </c>
      <c r="J4" s="154" t="s">
        <v>89</v>
      </c>
      <c r="K4" s="217" t="s">
        <v>90</v>
      </c>
      <c r="L4" s="154" t="s">
        <v>91</v>
      </c>
      <c r="M4" s="154" t="s">
        <v>92</v>
      </c>
      <c r="N4" s="154" t="s">
        <v>93</v>
      </c>
      <c r="O4" s="154" t="s">
        <v>94</v>
      </c>
      <c r="P4" s="154" t="s">
        <v>95</v>
      </c>
      <c r="Q4" s="154" t="s">
        <v>98</v>
      </c>
      <c r="R4" s="154" t="s">
        <v>99</v>
      </c>
      <c r="S4" s="156" t="s">
        <v>100</v>
      </c>
      <c r="T4" s="218" t="s">
        <v>101</v>
      </c>
    </row>
    <row r="5" spans="1:20" ht="15.75">
      <c r="A5" s="49">
        <v>1</v>
      </c>
      <c r="B5" s="219" t="s">
        <v>36</v>
      </c>
      <c r="C5" s="220">
        <v>18527</v>
      </c>
      <c r="D5" s="259">
        <f>'[5]тр-за 2 мес'!D5*100000/'[5]тр-за 2 мес'!$C5*6.186</f>
        <v>601.00394019539056</v>
      </c>
      <c r="E5" s="260">
        <f>'[5]тр-за 2 мес'!E5*100000/'[5]тр-за 2 мес'!$C5*6.186</f>
        <v>0</v>
      </c>
      <c r="F5" s="260">
        <f>'[5]тр-за 2 мес'!F5*100000/'[5]тр-за 2 мес'!$C5*6.186</f>
        <v>66.778215577265613</v>
      </c>
      <c r="G5" s="260">
        <f>'[5]тр-за 2 мес'!G5*100000/'[5]тр-за 2 мес'!$C5*6.186</f>
        <v>0</v>
      </c>
      <c r="H5" s="260">
        <f>'[5]тр-за 2 мес'!H5*100000/'[5]тр-за 2 мес'!$C5*6.186</f>
        <v>0</v>
      </c>
      <c r="I5" s="260">
        <f>'[5]тр-за 2 мес'!I5*100000/'[5]тр-за 2 мес'!$C5*6.186</f>
        <v>33.389107788632806</v>
      </c>
      <c r="J5" s="260">
        <f>'[5]тр-за 2 мес'!J5*100000/'[5]тр-за 2 мес'!$C5*6.186</f>
        <v>0</v>
      </c>
      <c r="K5" s="260">
        <f>'[5]тр-за 2 мес'!K5*100000/'[5]тр-за 2 мес'!$C5*6.186</f>
        <v>200.33464673179682</v>
      </c>
      <c r="L5" s="260">
        <f>'[5]тр-за 2 мес'!L5*100000/'[5]тр-за 2 мес'!$C5*6.186</f>
        <v>33.389107788632806</v>
      </c>
      <c r="M5" s="260">
        <f>'[5]тр-за 2 мес'!M5*100000/'[5]тр-за 2 мес'!$C5*6.186</f>
        <v>66.778215577265613</v>
      </c>
      <c r="N5" s="260">
        <f>'[5]тр-за 2 мес'!N5*100000/'[5]тр-за 2 мес'!$C5*6.186</f>
        <v>0</v>
      </c>
      <c r="O5" s="260">
        <f>'[5]тр-за 2 мес'!O5*100000/'[5]тр-за 2 мес'!$C5*6.186</f>
        <v>0</v>
      </c>
      <c r="P5" s="260">
        <f>'[5]тр-за 2 мес'!P5*100000/'[5]тр-за 2 мес'!$C5*6.186</f>
        <v>0</v>
      </c>
      <c r="Q5" s="260">
        <f>'[5]тр-за 2 мес'!Q5*100000/'[5]тр-за 2 мес'!$C5*6.186</f>
        <v>0</v>
      </c>
      <c r="R5" s="260">
        <f>'[5]тр-за 2 мес'!R5*100000/'[5]тр-за 2 мес'!$C5*6.186</f>
        <v>66.778215577265613</v>
      </c>
      <c r="S5" s="260">
        <f>'[5]тр-за 2 мес'!S5*100000/'[5]тр-за 2 мес'!$C5*6.186</f>
        <v>133.55643115453123</v>
      </c>
      <c r="T5" s="260">
        <f>'[5]тр-за 2 мес'!T5*100000/'[5]тр-за 2 мес'!$C5*6.186</f>
        <v>0</v>
      </c>
    </row>
    <row r="6" spans="1:20" ht="15.75">
      <c r="A6" s="49">
        <v>2</v>
      </c>
      <c r="B6" s="219" t="s">
        <v>37</v>
      </c>
      <c r="C6" s="220">
        <v>4234</v>
      </c>
      <c r="D6" s="259">
        <f>'[5]тр-за 2 мес'!D6*100000/'[5]тр-за 2 мес'!$C6*6.186</f>
        <v>1314.9267831837506</v>
      </c>
      <c r="E6" s="260">
        <f>'[5]тр-за 2 мес'!E6*100000/'[5]тр-за 2 мес'!$C6*6.186</f>
        <v>0</v>
      </c>
      <c r="F6" s="260">
        <f>'[5]тр-за 2 мес'!F6*100000/'[5]тр-за 2 мес'!$C6*6.186</f>
        <v>146.10297590930563</v>
      </c>
      <c r="G6" s="260">
        <f>'[5]тр-за 2 мес'!G6*100000/'[5]тр-за 2 мес'!$C6*6.186</f>
        <v>0</v>
      </c>
      <c r="H6" s="260">
        <f>'[5]тр-за 2 мес'!H6*100000/'[5]тр-за 2 мес'!$C6*6.186</f>
        <v>0</v>
      </c>
      <c r="I6" s="260">
        <f>'[5]тр-за 2 мес'!I6*100000/'[5]тр-за 2 мес'!$C6*6.186</f>
        <v>0</v>
      </c>
      <c r="J6" s="260">
        <f>'[5]тр-за 2 мес'!J6*100000/'[5]тр-за 2 мес'!$C6*6.186</f>
        <v>0</v>
      </c>
      <c r="K6" s="260">
        <f>'[5]тр-за 2 мес'!K6*100000/'[5]тр-за 2 мес'!$C6*6.186</f>
        <v>0</v>
      </c>
      <c r="L6" s="260">
        <f>'[5]тр-за 2 мес'!L6*100000/'[5]тр-за 2 мес'!$C6*6.186</f>
        <v>146.10297590930563</v>
      </c>
      <c r="M6" s="260">
        <f>'[5]тр-за 2 мес'!M6*100000/'[5]тр-за 2 мес'!$C6*6.186</f>
        <v>292.20595181861125</v>
      </c>
      <c r="N6" s="260">
        <f>'[5]тр-за 2 мес'!N6*100000/'[5]тр-за 2 мес'!$C6*6.186</f>
        <v>0</v>
      </c>
      <c r="O6" s="260">
        <f>'[5]тр-за 2 мес'!O6*100000/'[5]тр-за 2 мес'!$C6*6.186</f>
        <v>146.10297590930563</v>
      </c>
      <c r="P6" s="260">
        <f>'[5]тр-за 2 мес'!P6*100000/'[5]тр-за 2 мес'!$C6*6.186</f>
        <v>0</v>
      </c>
      <c r="Q6" s="260">
        <f>'[5]тр-за 2 мес'!Q6*100000/'[5]тр-за 2 мес'!$C6*6.186</f>
        <v>0</v>
      </c>
      <c r="R6" s="260">
        <f>'[5]тр-за 2 мес'!R6*100000/'[5]тр-за 2 мес'!$C6*6.186</f>
        <v>146.10297590930563</v>
      </c>
      <c r="S6" s="260">
        <f>'[5]тр-за 2 мес'!S6*100000/'[5]тр-за 2 мес'!$C6*6.186</f>
        <v>438.30892772791685</v>
      </c>
      <c r="T6" s="260">
        <f>'[5]тр-за 2 мес'!T6*100000/'[5]тр-за 2 мес'!$C6*6.186</f>
        <v>0</v>
      </c>
    </row>
    <row r="7" spans="1:20" ht="15.75">
      <c r="A7" s="49">
        <v>3</v>
      </c>
      <c r="B7" s="219" t="s">
        <v>38</v>
      </c>
      <c r="C7" s="220">
        <v>6140</v>
      </c>
      <c r="D7" s="259">
        <f>'[5]тр-за 2 мес'!D7*100000/'[5]тр-за 2 мес'!$C7*6.186</f>
        <v>402.99674267100977</v>
      </c>
      <c r="E7" s="260">
        <f>'[5]тр-за 2 мес'!E7*100000/'[5]тр-за 2 мес'!$C7*6.186</f>
        <v>0</v>
      </c>
      <c r="F7" s="260">
        <f>'[5]тр-за 2 мес'!F7*100000/'[5]тр-за 2 мес'!$C7*6.186</f>
        <v>100.74918566775244</v>
      </c>
      <c r="G7" s="260">
        <f>'[5]тр-за 2 мес'!G7*100000/'[5]тр-за 2 мес'!$C7*6.186</f>
        <v>0</v>
      </c>
      <c r="H7" s="260">
        <f>'[5]тр-за 2 мес'!H7*100000/'[5]тр-за 2 мес'!$C7*6.186</f>
        <v>0</v>
      </c>
      <c r="I7" s="260">
        <f>'[5]тр-за 2 мес'!I7*100000/'[5]тр-за 2 мес'!$C7*6.186</f>
        <v>0</v>
      </c>
      <c r="J7" s="260">
        <f>'[5]тр-за 2 мес'!J7*100000/'[5]тр-за 2 мес'!$C7*6.186</f>
        <v>0</v>
      </c>
      <c r="K7" s="260">
        <f>'[5]тр-за 2 мес'!K7*100000/'[5]тр-за 2 мес'!$C7*6.186</f>
        <v>0</v>
      </c>
      <c r="L7" s="260">
        <f>'[5]тр-за 2 мес'!L7*100000/'[5]тр-за 2 мес'!$C7*6.186</f>
        <v>0</v>
      </c>
      <c r="M7" s="260">
        <f>'[5]тр-за 2 мес'!M7*100000/'[5]тр-за 2 мес'!$C7*6.186</f>
        <v>100.74918566775244</v>
      </c>
      <c r="N7" s="260">
        <f>'[5]тр-за 2 мес'!N7*100000/'[5]тр-за 2 мес'!$C7*6.186</f>
        <v>0</v>
      </c>
      <c r="O7" s="260">
        <f>'[5]тр-за 2 мес'!O7*100000/'[5]тр-за 2 мес'!$C7*6.186</f>
        <v>0</v>
      </c>
      <c r="P7" s="260">
        <f>'[5]тр-за 2 мес'!P7*100000/'[5]тр-за 2 мес'!$C7*6.186</f>
        <v>0</v>
      </c>
      <c r="Q7" s="260">
        <f>'[5]тр-за 2 мес'!Q7*100000/'[5]тр-за 2 мес'!$C7*6.186</f>
        <v>0</v>
      </c>
      <c r="R7" s="260">
        <f>'[5]тр-за 2 мес'!R7*100000/'[5]тр-за 2 мес'!$C7*6.186</f>
        <v>0</v>
      </c>
      <c r="S7" s="260">
        <f>'[5]тр-за 2 мес'!S7*100000/'[5]тр-за 2 мес'!$C7*6.186</f>
        <v>201.49837133550488</v>
      </c>
      <c r="T7" s="260">
        <f>'[5]тр-за 2 мес'!T7*100000/'[5]тр-за 2 мес'!$C7*6.186</f>
        <v>0</v>
      </c>
    </row>
    <row r="8" spans="1:20" ht="15.75">
      <c r="A8" s="49">
        <v>4</v>
      </c>
      <c r="B8" s="219" t="s">
        <v>39</v>
      </c>
      <c r="C8" s="220">
        <v>6813</v>
      </c>
      <c r="D8" s="259">
        <f>'[5]тр-за 2 мес'!D8*100000/'[5]тр-за 2 мес'!$C8*6.186</f>
        <v>817.17305151915457</v>
      </c>
      <c r="E8" s="260">
        <f>'[5]тр-за 2 мес'!E8*100000/'[5]тр-за 2 мес'!$C8*6.186</f>
        <v>0</v>
      </c>
      <c r="F8" s="260">
        <f>'[5]тр-за 2 мес'!F8*100000/'[5]тр-за 2 мес'!$C8*6.186</f>
        <v>0</v>
      </c>
      <c r="G8" s="260">
        <f>'[5]тр-за 2 мес'!G8*100000/'[5]тр-за 2 мес'!$C8*6.186</f>
        <v>0</v>
      </c>
      <c r="H8" s="260">
        <f>'[5]тр-за 2 мес'!H8*100000/'[5]тр-за 2 мес'!$C8*6.186</f>
        <v>0</v>
      </c>
      <c r="I8" s="260">
        <f>'[5]тр-за 2 мес'!I8*100000/'[5]тр-за 2 мес'!$C8*6.186</f>
        <v>0</v>
      </c>
      <c r="J8" s="260">
        <f>'[5]тр-за 2 мес'!J8*100000/'[5]тр-за 2 мес'!$C8*6.186</f>
        <v>0</v>
      </c>
      <c r="K8" s="260">
        <f>'[5]тр-за 2 мес'!K8*100000/'[5]тр-за 2 мес'!$C8*6.186</f>
        <v>90.797005724350498</v>
      </c>
      <c r="L8" s="260">
        <f>'[5]тр-за 2 мес'!L8*100000/'[5]тр-за 2 мес'!$C8*6.186</f>
        <v>0</v>
      </c>
      <c r="M8" s="260">
        <f>'[5]тр-за 2 мес'!M8*100000/'[5]тр-за 2 мес'!$C8*6.186</f>
        <v>0</v>
      </c>
      <c r="N8" s="260">
        <f>'[5]тр-за 2 мес'!N8*100000/'[5]тр-за 2 мес'!$C8*6.186</f>
        <v>0</v>
      </c>
      <c r="O8" s="260">
        <f>'[5]тр-за 2 мес'!O8*100000/'[5]тр-за 2 мес'!$C8*6.186</f>
        <v>0</v>
      </c>
      <c r="P8" s="260">
        <f>'[5]тр-за 2 мес'!P8*100000/'[5]тр-за 2 мес'!$C8*6.186</f>
        <v>90.797005724350498</v>
      </c>
      <c r="Q8" s="260">
        <f>'[5]тр-за 2 мес'!Q8*100000/'[5]тр-за 2 мес'!$C8*6.186</f>
        <v>0</v>
      </c>
      <c r="R8" s="260">
        <f>'[5]тр-за 2 мес'!R8*100000/'[5]тр-за 2 мес'!$C8*6.186</f>
        <v>181.594011448701</v>
      </c>
      <c r="S8" s="260">
        <f>'[5]тр-за 2 мес'!S8*100000/'[5]тр-за 2 мес'!$C8*6.186</f>
        <v>453.98502862175252</v>
      </c>
      <c r="T8" s="260">
        <f>'[5]тр-за 2 мес'!T8*100000/'[5]тр-за 2 мес'!$C8*6.186</f>
        <v>0</v>
      </c>
    </row>
    <row r="9" spans="1:20" ht="15.75">
      <c r="A9" s="49">
        <v>5</v>
      </c>
      <c r="B9" s="219" t="s">
        <v>40</v>
      </c>
      <c r="C9" s="220">
        <v>7086</v>
      </c>
      <c r="D9" s="259">
        <f>'[5]тр-за 2 мес'!D9*100000/'[5]тр-за 2 мес'!$C9*6.186</f>
        <v>611.09229466553768</v>
      </c>
      <c r="E9" s="260">
        <f>'[5]тр-за 2 мес'!E9*100000/'[5]тр-за 2 мес'!$C9*6.186</f>
        <v>0</v>
      </c>
      <c r="F9" s="260">
        <f>'[5]тр-за 2 мес'!F9*100000/'[5]тр-за 2 мес'!$C9*6.186</f>
        <v>0</v>
      </c>
      <c r="G9" s="260">
        <f>'[5]тр-за 2 мес'!G9*100000/'[5]тр-за 2 мес'!$C9*6.186</f>
        <v>0</v>
      </c>
      <c r="H9" s="260">
        <f>'[5]тр-за 2 мес'!H9*100000/'[5]тр-за 2 мес'!$C9*6.186</f>
        <v>0</v>
      </c>
      <c r="I9" s="260">
        <f>'[5]тр-за 2 мес'!I9*100000/'[5]тр-за 2 мес'!$C9*6.186</f>
        <v>0</v>
      </c>
      <c r="J9" s="260">
        <f>'[5]тр-за 2 мес'!J9*100000/'[5]тр-за 2 мес'!$C9*6.186</f>
        <v>0</v>
      </c>
      <c r="K9" s="260">
        <f>'[5]тр-за 2 мес'!K9*100000/'[5]тр-за 2 мес'!$C9*6.186</f>
        <v>174.5977984758679</v>
      </c>
      <c r="L9" s="260">
        <f>'[5]тр-за 2 мес'!L9*100000/'[5]тр-за 2 мес'!$C9*6.186</f>
        <v>0</v>
      </c>
      <c r="M9" s="260">
        <f>'[5]тр-за 2 мес'!M9*100000/'[5]тр-за 2 мес'!$C9*6.186</f>
        <v>0</v>
      </c>
      <c r="N9" s="260">
        <f>'[5]тр-за 2 мес'!N9*100000/'[5]тр-за 2 мес'!$C9*6.186</f>
        <v>0</v>
      </c>
      <c r="O9" s="260">
        <f>'[5]тр-за 2 мес'!O9*100000/'[5]тр-за 2 мес'!$C9*6.186</f>
        <v>0</v>
      </c>
      <c r="P9" s="260">
        <f>'[5]тр-за 2 мес'!P9*100000/'[5]тр-за 2 мес'!$C9*6.186</f>
        <v>0</v>
      </c>
      <c r="Q9" s="260">
        <f>'[5]тр-за 2 мес'!Q9*100000/'[5]тр-за 2 мес'!$C9*6.186</f>
        <v>0</v>
      </c>
      <c r="R9" s="260">
        <f>'[5]тр-за 2 мес'!R9*100000/'[5]тр-за 2 мес'!$C9*6.186</f>
        <v>0</v>
      </c>
      <c r="S9" s="260">
        <f>'[5]тр-за 2 мес'!S9*100000/'[5]тр-за 2 мес'!$C9*6.186</f>
        <v>436.49449618966975</v>
      </c>
      <c r="T9" s="260">
        <f>'[5]тр-за 2 мес'!T9*100000/'[5]тр-за 2 мес'!$C9*6.186</f>
        <v>0</v>
      </c>
    </row>
    <row r="10" spans="1:20" ht="15.75">
      <c r="A10" s="49">
        <v>6</v>
      </c>
      <c r="B10" s="219" t="s">
        <v>41</v>
      </c>
      <c r="C10" s="220">
        <v>5848</v>
      </c>
      <c r="D10" s="259">
        <f>'[5]тр-за 2 мес'!D10*100000/'[5]тр-за 2 мес'!$C10*6.186</f>
        <v>317.33926128590969</v>
      </c>
      <c r="E10" s="260">
        <f>'[5]тр-за 2 мес'!E10*100000/'[5]тр-за 2 мес'!$C10*6.186</f>
        <v>0</v>
      </c>
      <c r="F10" s="260">
        <f>'[5]тр-за 2 мес'!F10*100000/'[5]тр-за 2 мес'!$C10*6.186</f>
        <v>0</v>
      </c>
      <c r="G10" s="260">
        <f>'[5]тр-за 2 мес'!G10*100000/'[5]тр-за 2 мес'!$C10*6.186</f>
        <v>0</v>
      </c>
      <c r="H10" s="260">
        <f>'[5]тр-за 2 мес'!H10*100000/'[5]тр-за 2 мес'!$C10*6.186</f>
        <v>0</v>
      </c>
      <c r="I10" s="260">
        <f>'[5]тр-за 2 мес'!I10*100000/'[5]тр-за 2 мес'!$C10*6.186</f>
        <v>0</v>
      </c>
      <c r="J10" s="260">
        <f>'[5]тр-за 2 мес'!J10*100000/'[5]тр-за 2 мес'!$C10*6.186</f>
        <v>0</v>
      </c>
      <c r="K10" s="260">
        <f>'[5]тр-за 2 мес'!K10*100000/'[5]тр-за 2 мес'!$C10*6.186</f>
        <v>0</v>
      </c>
      <c r="L10" s="260">
        <f>'[5]тр-за 2 мес'!L10*100000/'[5]тр-за 2 мес'!$C10*6.186</f>
        <v>0</v>
      </c>
      <c r="M10" s="260">
        <f>'[5]тр-за 2 мес'!M10*100000/'[5]тр-за 2 мес'!$C10*6.186</f>
        <v>0</v>
      </c>
      <c r="N10" s="260">
        <f>'[5]тр-за 2 мес'!N10*100000/'[5]тр-за 2 мес'!$C10*6.186</f>
        <v>0</v>
      </c>
      <c r="O10" s="260">
        <f>'[5]тр-за 2 мес'!O10*100000/'[5]тр-за 2 мес'!$C10*6.186</f>
        <v>0</v>
      </c>
      <c r="P10" s="260">
        <f>'[5]тр-за 2 мес'!P10*100000/'[5]тр-за 2 мес'!$C10*6.186</f>
        <v>0</v>
      </c>
      <c r="Q10" s="260">
        <f>'[5]тр-за 2 мес'!Q10*100000/'[5]тр-за 2 мес'!$C10*6.186</f>
        <v>0</v>
      </c>
      <c r="R10" s="260">
        <f>'[5]тр-за 2 мес'!R10*100000/'[5]тр-за 2 мес'!$C10*6.186</f>
        <v>105.7797537619699</v>
      </c>
      <c r="S10" s="260">
        <f>'[5]тр-за 2 мес'!S10*100000/'[5]тр-за 2 мес'!$C10*6.186</f>
        <v>211.5595075239398</v>
      </c>
      <c r="T10" s="260">
        <f>'[5]тр-за 2 мес'!T10*100000/'[5]тр-за 2 мес'!$C10*6.186</f>
        <v>0</v>
      </c>
    </row>
    <row r="11" spans="1:20" ht="15.75">
      <c r="A11" s="49">
        <v>7</v>
      </c>
      <c r="B11" s="219" t="s">
        <v>42</v>
      </c>
      <c r="C11" s="220">
        <v>9799</v>
      </c>
      <c r="D11" s="259">
        <f>'[5]тр-за 2 мес'!D11*100000/'[5]тр-за 2 мес'!$C11*6.186</f>
        <v>505.03112562506374</v>
      </c>
      <c r="E11" s="260">
        <f>'[5]тр-за 2 мес'!E11*100000/'[5]тр-за 2 мес'!$C11*6.186</f>
        <v>0</v>
      </c>
      <c r="F11" s="260">
        <f>'[5]тр-за 2 мес'!F11*100000/'[5]тр-за 2 мес'!$C11*6.186</f>
        <v>63.128890703132967</v>
      </c>
      <c r="G11" s="260">
        <f>'[5]тр-за 2 мес'!G11*100000/'[5]тр-за 2 мес'!$C11*6.186</f>
        <v>0</v>
      </c>
      <c r="H11" s="260">
        <f>'[5]тр-за 2 мес'!H11*100000/'[5]тр-за 2 мес'!$C11*6.186</f>
        <v>0</v>
      </c>
      <c r="I11" s="260">
        <f>'[5]тр-за 2 мес'!I11*100000/'[5]тр-за 2 мес'!$C11*6.186</f>
        <v>0</v>
      </c>
      <c r="J11" s="260">
        <f>'[5]тр-за 2 мес'!J11*100000/'[5]тр-за 2 мес'!$C11*6.186</f>
        <v>0</v>
      </c>
      <c r="K11" s="260">
        <f>'[5]тр-за 2 мес'!K11*100000/'[5]тр-за 2 мес'!$C11*6.186</f>
        <v>252.51556281253187</v>
      </c>
      <c r="L11" s="260">
        <f>'[5]тр-за 2 мес'!L11*100000/'[5]тр-за 2 мес'!$C11*6.186</f>
        <v>0</v>
      </c>
      <c r="M11" s="260">
        <f>'[5]тр-за 2 мес'!M11*100000/'[5]тр-за 2 мес'!$C11*6.186</f>
        <v>63.128890703132967</v>
      </c>
      <c r="N11" s="260">
        <f>'[5]тр-за 2 мес'!N11*100000/'[5]тр-за 2 мес'!$C11*6.186</f>
        <v>0</v>
      </c>
      <c r="O11" s="260">
        <f>'[5]тр-за 2 мес'!O11*100000/'[5]тр-за 2 мес'!$C11*6.186</f>
        <v>0</v>
      </c>
      <c r="P11" s="260">
        <f>'[5]тр-за 2 мес'!P11*100000/'[5]тр-за 2 мес'!$C11*6.186</f>
        <v>0</v>
      </c>
      <c r="Q11" s="260">
        <f>'[5]тр-за 2 мес'!Q11*100000/'[5]тр-за 2 мес'!$C11*6.186</f>
        <v>0</v>
      </c>
      <c r="R11" s="260">
        <f>'[5]тр-за 2 мес'!R11*100000/'[5]тр-за 2 мес'!$C11*6.186</f>
        <v>0</v>
      </c>
      <c r="S11" s="260">
        <f>'[5]тр-за 2 мес'!S11*100000/'[5]тр-за 2 мес'!$C11*6.186</f>
        <v>126.25778140626593</v>
      </c>
      <c r="T11" s="260">
        <f>'[5]тр-за 2 мес'!T11*100000/'[5]тр-за 2 мес'!$C11*6.186</f>
        <v>0</v>
      </c>
    </row>
    <row r="12" spans="1:20" ht="15.75">
      <c r="A12" s="49">
        <v>8</v>
      </c>
      <c r="B12" s="219" t="s">
        <v>43</v>
      </c>
      <c r="C12" s="220">
        <v>7116</v>
      </c>
      <c r="D12" s="259">
        <f>'[5]тр-за 2 мес'!D12*100000/'[5]тр-за 2 мес'!$C12*6.186</f>
        <v>434.65430016863405</v>
      </c>
      <c r="E12" s="260">
        <f>'[5]тр-за 2 мес'!E12*100000/'[5]тр-за 2 мес'!$C12*6.186</f>
        <v>0</v>
      </c>
      <c r="F12" s="260">
        <f>'[5]тр-за 2 мес'!F12*100000/'[5]тр-за 2 мес'!$C12*6.186</f>
        <v>0</v>
      </c>
      <c r="G12" s="260">
        <f>'[5]тр-за 2 мес'!G12*100000/'[5]тр-за 2 мес'!$C12*6.186</f>
        <v>0</v>
      </c>
      <c r="H12" s="260">
        <f>'[5]тр-за 2 мес'!H12*100000/'[5]тр-за 2 мес'!$C12*6.186</f>
        <v>0</v>
      </c>
      <c r="I12" s="260">
        <f>'[5]тр-за 2 мес'!I12*100000/'[5]тр-за 2 мес'!$C12*6.186</f>
        <v>0</v>
      </c>
      <c r="J12" s="260">
        <f>'[5]тр-за 2 мес'!J12*100000/'[5]тр-за 2 мес'!$C12*6.186</f>
        <v>0</v>
      </c>
      <c r="K12" s="260">
        <f>'[5]тр-за 2 мес'!K12*100000/'[5]тр-за 2 мес'!$C12*6.186</f>
        <v>260.79258010118042</v>
      </c>
      <c r="L12" s="260">
        <f>'[5]тр-за 2 мес'!L12*100000/'[5]тр-за 2 мес'!$C12*6.186</f>
        <v>0</v>
      </c>
      <c r="M12" s="260">
        <f>'[5]тр-за 2 мес'!M12*100000/'[5]тр-за 2 мес'!$C12*6.186</f>
        <v>0</v>
      </c>
      <c r="N12" s="260">
        <f>'[5]тр-за 2 мес'!N12*100000/'[5]тр-за 2 мес'!$C12*6.186</f>
        <v>0</v>
      </c>
      <c r="O12" s="260">
        <f>'[5]тр-за 2 мес'!O12*100000/'[5]тр-за 2 мес'!$C12*6.186</f>
        <v>0</v>
      </c>
      <c r="P12" s="260">
        <f>'[5]тр-за 2 мес'!P12*100000/'[5]тр-за 2 мес'!$C12*6.186</f>
        <v>0</v>
      </c>
      <c r="Q12" s="260">
        <f>'[5]тр-за 2 мес'!Q12*100000/'[5]тр-за 2 мес'!$C12*6.186</f>
        <v>0</v>
      </c>
      <c r="R12" s="260">
        <f>'[5]тр-за 2 мес'!R12*100000/'[5]тр-за 2 мес'!$C12*6.186</f>
        <v>86.930860033726816</v>
      </c>
      <c r="S12" s="260">
        <f>'[5]тр-за 2 мес'!S12*100000/'[5]тр-за 2 мес'!$C12*6.186</f>
        <v>86.930860033726816</v>
      </c>
      <c r="T12" s="260">
        <f>'[5]тр-за 2 мес'!T12*100000/'[5]тр-за 2 мес'!$C12*6.186</f>
        <v>0</v>
      </c>
    </row>
    <row r="13" spans="1:20" ht="15.75">
      <c r="A13" s="49">
        <v>9</v>
      </c>
      <c r="B13" s="219" t="s">
        <v>44</v>
      </c>
      <c r="C13" s="220">
        <v>8351</v>
      </c>
      <c r="D13" s="259">
        <f>'[5]тр-за 2 мес'!D13*100000/'[5]тр-за 2 мес'!$C13*6.186</f>
        <v>888.89953299006106</v>
      </c>
      <c r="E13" s="260">
        <f>'[5]тр-за 2 мес'!E13*100000/'[5]тр-за 2 мес'!$C13*6.186</f>
        <v>74.074961082505084</v>
      </c>
      <c r="F13" s="260">
        <f>'[5]тр-за 2 мес'!F13*100000/'[5]тр-за 2 мес'!$C13*6.186</f>
        <v>148.14992216501017</v>
      </c>
      <c r="G13" s="260">
        <f>'[5]тр-за 2 мес'!G13*100000/'[5]тр-за 2 мес'!$C13*6.186</f>
        <v>0</v>
      </c>
      <c r="H13" s="260">
        <f>'[5]тр-за 2 мес'!H13*100000/'[5]тр-за 2 мес'!$C13*6.186</f>
        <v>0</v>
      </c>
      <c r="I13" s="260">
        <f>'[5]тр-за 2 мес'!I13*100000/'[5]тр-за 2 мес'!$C13*6.186</f>
        <v>0</v>
      </c>
      <c r="J13" s="260">
        <f>'[5]тр-за 2 мес'!J13*100000/'[5]тр-за 2 мес'!$C13*6.186</f>
        <v>0</v>
      </c>
      <c r="K13" s="260">
        <f>'[5]тр-за 2 мес'!K13*100000/'[5]тр-за 2 мес'!$C13*6.186</f>
        <v>222.22488324751527</v>
      </c>
      <c r="L13" s="260">
        <f>'[5]тр-за 2 мес'!L13*100000/'[5]тр-за 2 мес'!$C13*6.186</f>
        <v>74.074961082505084</v>
      </c>
      <c r="M13" s="260">
        <f>'[5]тр-за 2 мес'!M13*100000/'[5]тр-за 2 мес'!$C13*6.186</f>
        <v>148.14992216501017</v>
      </c>
      <c r="N13" s="260">
        <f>'[5]тр-за 2 мес'!N13*100000/'[5]тр-за 2 мес'!$C13*6.186</f>
        <v>0</v>
      </c>
      <c r="O13" s="260">
        <f>'[5]тр-за 2 мес'!O13*100000/'[5]тр-за 2 мес'!$C13*6.186</f>
        <v>0</v>
      </c>
      <c r="P13" s="260">
        <f>'[5]тр-за 2 мес'!P13*100000/'[5]тр-за 2 мес'!$C13*6.186</f>
        <v>0</v>
      </c>
      <c r="Q13" s="260">
        <f>'[5]тр-за 2 мес'!Q13*100000/'[5]тр-за 2 мес'!$C13*6.186</f>
        <v>0</v>
      </c>
      <c r="R13" s="260">
        <f>'[5]тр-за 2 мес'!R13*100000/'[5]тр-за 2 мес'!$C13*6.186</f>
        <v>74.074961082505084</v>
      </c>
      <c r="S13" s="260">
        <f>'[5]тр-за 2 мес'!S13*100000/'[5]тр-за 2 мес'!$C13*6.186</f>
        <v>148.14992216501017</v>
      </c>
      <c r="T13" s="260">
        <f>'[5]тр-за 2 мес'!T13*100000/'[5]тр-за 2 мес'!$C13*6.186</f>
        <v>0</v>
      </c>
    </row>
    <row r="14" spans="1:20" ht="15.75">
      <c r="A14" s="49">
        <v>10</v>
      </c>
      <c r="B14" s="222" t="s">
        <v>45</v>
      </c>
      <c r="C14" s="220">
        <v>5226</v>
      </c>
      <c r="D14" s="259">
        <f>'[5]тр-за 2 мес'!D14*100000/'[5]тр-за 2 мес'!$C14*6.186</f>
        <v>591.84845005740522</v>
      </c>
      <c r="E14" s="260">
        <f>'[5]тр-за 2 мес'!E14*100000/'[5]тр-за 2 мес'!$C14*6.186</f>
        <v>118.36969001148104</v>
      </c>
      <c r="F14" s="260">
        <f>'[5]тр-за 2 мес'!F14*100000/'[5]тр-за 2 мес'!$C14*6.186</f>
        <v>118.36969001148104</v>
      </c>
      <c r="G14" s="260">
        <f>'[5]тр-за 2 мес'!G14*100000/'[5]тр-за 2 мес'!$C14*6.186</f>
        <v>0</v>
      </c>
      <c r="H14" s="260">
        <f>'[5]тр-за 2 мес'!H14*100000/'[5]тр-за 2 мес'!$C14*6.186</f>
        <v>0</v>
      </c>
      <c r="I14" s="260">
        <f>'[5]тр-за 2 мес'!I14*100000/'[5]тр-за 2 мес'!$C14*6.186</f>
        <v>0</v>
      </c>
      <c r="J14" s="260">
        <f>'[5]тр-за 2 мес'!J14*100000/'[5]тр-за 2 мес'!$C14*6.186</f>
        <v>118.36969001148104</v>
      </c>
      <c r="K14" s="260">
        <f>'[5]тр-за 2 мес'!K14*100000/'[5]тр-за 2 мес'!$C14*6.186</f>
        <v>0</v>
      </c>
      <c r="L14" s="260">
        <f>'[5]тр-за 2 мес'!L14*100000/'[5]тр-за 2 мес'!$C14*6.186</f>
        <v>0</v>
      </c>
      <c r="M14" s="260">
        <f>'[5]тр-за 2 мес'!M14*100000/'[5]тр-за 2 мес'!$C14*6.186</f>
        <v>0</v>
      </c>
      <c r="N14" s="260">
        <f>'[5]тр-за 2 мес'!N14*100000/'[5]тр-за 2 мес'!$C14*6.186</f>
        <v>0</v>
      </c>
      <c r="O14" s="260">
        <f>'[5]тр-за 2 мес'!O14*100000/'[5]тр-за 2 мес'!$C14*6.186</f>
        <v>0</v>
      </c>
      <c r="P14" s="260">
        <f>'[5]тр-за 2 мес'!P14*100000/'[5]тр-за 2 мес'!$C14*6.186</f>
        <v>0</v>
      </c>
      <c r="Q14" s="260">
        <f>'[5]тр-за 2 мес'!Q14*100000/'[5]тр-за 2 мес'!$C14*6.186</f>
        <v>0</v>
      </c>
      <c r="R14" s="260">
        <f>'[5]тр-за 2 мес'!R14*100000/'[5]тр-за 2 мес'!$C14*6.186</f>
        <v>118.36969001148104</v>
      </c>
      <c r="S14" s="260">
        <f>'[5]тр-за 2 мес'!S14*100000/'[5]тр-за 2 мес'!$C14*6.186</f>
        <v>118.36969001148104</v>
      </c>
      <c r="T14" s="260">
        <f>'[5]тр-за 2 мес'!T14*100000/'[5]тр-за 2 мес'!$C14*6.186</f>
        <v>118.36969001148104</v>
      </c>
    </row>
    <row r="15" spans="1:20" ht="15.75">
      <c r="A15" s="202" t="s">
        <v>102</v>
      </c>
      <c r="B15" s="223" t="s">
        <v>46</v>
      </c>
      <c r="C15" s="224">
        <f>SUM(C5:C14)</f>
        <v>79140</v>
      </c>
      <c r="D15" s="259">
        <f>'[5]тр-за 2 мес'!D15*100000/'[5]тр-за 2 мес'!$C15*6.186</f>
        <v>625.32221379833209</v>
      </c>
      <c r="E15" s="259">
        <f>'[5]тр-за 2 мес'!E15*100000/'[5]тр-за 2 мес'!$C15*6.186</f>
        <v>15.633055344958303</v>
      </c>
      <c r="F15" s="259">
        <f>'[5]тр-за 2 мес'!F15*100000/'[5]тр-за 2 мес'!$C15*6.186</f>
        <v>62.53222137983321</v>
      </c>
      <c r="G15" s="259">
        <f>'[5]тр-за 2 мес'!G15*100000/'[5]тр-за 2 мес'!$C15*6.186</f>
        <v>0</v>
      </c>
      <c r="H15" s="259">
        <f>'[5]тр-за 2 мес'!H15*100000/'[5]тр-за 2 мес'!$C15*6.186</f>
        <v>0</v>
      </c>
      <c r="I15" s="259">
        <f>'[5]тр-за 2 мес'!I15*100000/'[5]тр-за 2 мес'!$C15*6.186</f>
        <v>7.8165276724791513</v>
      </c>
      <c r="J15" s="259">
        <f>'[5]тр-за 2 мес'!J15*100000/'[5]тр-за 2 мес'!$C15*6.186</f>
        <v>7.8165276724791513</v>
      </c>
      <c r="K15" s="259">
        <f>'[5]тр-за 2 мес'!K15*100000/'[5]тр-за 2 мес'!$C15*6.186</f>
        <v>148.51402577710385</v>
      </c>
      <c r="L15" s="259">
        <f>'[5]тр-за 2 мес'!L15*100000/'[5]тр-за 2 мес'!$C15*6.186</f>
        <v>23.449583017437451</v>
      </c>
      <c r="M15" s="259">
        <f>'[5]тр-за 2 мес'!M15*100000/'[5]тр-за 2 мес'!$C15*6.186</f>
        <v>62.53222137983321</v>
      </c>
      <c r="N15" s="259">
        <f>'[5]тр-за 2 мес'!N15*100000/'[5]тр-за 2 мес'!$C15*6.186</f>
        <v>0</v>
      </c>
      <c r="O15" s="259">
        <f>'[5]тр-за 2 мес'!O15*100000/'[5]тр-за 2 мес'!$C15*6.186</f>
        <v>7.8165276724791513</v>
      </c>
      <c r="P15" s="259">
        <f>'[5]тр-за 2 мес'!P15*100000/'[5]тр-за 2 мес'!$C15*6.186</f>
        <v>7.8165276724791513</v>
      </c>
      <c r="Q15" s="259">
        <f>'[5]тр-за 2 мес'!Q15*100000/'[5]тр-за 2 мес'!$C15*6.186</f>
        <v>0</v>
      </c>
      <c r="R15" s="259">
        <f>'[5]тр-за 2 мес'!R15*100000/'[5]тр-за 2 мес'!$C15*6.186</f>
        <v>70.348749052312357</v>
      </c>
      <c r="S15" s="259">
        <f>'[5]тр-за 2 мес'!S15*100000/'[5]тр-за 2 мес'!$C15*6.186</f>
        <v>211.04624715693706</v>
      </c>
      <c r="T15" s="259">
        <f>'[5]тр-за 2 мес'!T15*100000/'[5]тр-за 2 мес'!$C15*6.186</f>
        <v>7.8165276724791513</v>
      </c>
    </row>
    <row r="16" spans="1:20" ht="15.75">
      <c r="A16" s="49">
        <v>11</v>
      </c>
      <c r="B16" s="228" t="s">
        <v>117</v>
      </c>
      <c r="C16" s="261">
        <v>36599</v>
      </c>
      <c r="D16" s="260">
        <f>'[5]тр-за 2 мес'!D16*100000/'[5]тр-за 2 мес'!$C16*6.186</f>
        <v>507.06303450913958</v>
      </c>
      <c r="E16" s="260">
        <f>'[5]тр-за 2 мес'!E16*100000/'[5]тр-за 2 мес'!$C16*6.186</f>
        <v>33.804202300609312</v>
      </c>
      <c r="F16" s="260">
        <f>'[5]тр-за 2 мес'!F16*100000/'[5]тр-за 2 мес'!$C16*6.186</f>
        <v>84.510505751523269</v>
      </c>
      <c r="G16" s="260">
        <f>'[5]тр-за 2 мес'!G16*100000/'[5]тр-за 2 мес'!$C16*6.186</f>
        <v>0</v>
      </c>
      <c r="H16" s="260">
        <f>'[5]тр-за 2 мес'!H16*100000/'[5]тр-за 2 мес'!$C16*6.186</f>
        <v>0</v>
      </c>
      <c r="I16" s="260">
        <f>'[5]тр-за 2 мес'!I16*100000/'[5]тр-за 2 мес'!$C16*6.186</f>
        <v>0</v>
      </c>
      <c r="J16" s="260">
        <f>'[5]тр-за 2 мес'!J16*100000/'[5]тр-за 2 мес'!$C16*6.186</f>
        <v>0</v>
      </c>
      <c r="K16" s="260">
        <f>'[5]тр-за 2 мес'!K16*100000/'[5]тр-за 2 мес'!$C16*6.186</f>
        <v>118.31470805213257</v>
      </c>
      <c r="L16" s="260">
        <f>'[5]тр-за 2 мес'!L16*100000/'[5]тр-за 2 мес'!$C16*6.186</f>
        <v>0</v>
      </c>
      <c r="M16" s="260">
        <f>'[5]тр-за 2 мес'!M16*100000/'[5]тр-за 2 мес'!$C16*6.186</f>
        <v>33.804202300609312</v>
      </c>
      <c r="N16" s="260">
        <f>'[5]тр-за 2 мес'!N16*100000/'[5]тр-за 2 мес'!$C16*6.186</f>
        <v>0</v>
      </c>
      <c r="O16" s="260">
        <f>'[5]тр-за 2 мес'!O16*100000/'[5]тр-за 2 мес'!$C16*6.186</f>
        <v>0</v>
      </c>
      <c r="P16" s="260">
        <f>'[5]тр-за 2 мес'!P16*100000/'[5]тр-за 2 мес'!$C16*6.186</f>
        <v>0</v>
      </c>
      <c r="Q16" s="260">
        <f>'[5]тр-за 2 мес'!Q16*100000/'[5]тр-за 2 мес'!$C16*6.186</f>
        <v>0</v>
      </c>
      <c r="R16" s="260">
        <f>'[5]тр-за 2 мес'!R16*100000/'[5]тр-за 2 мес'!$C16*6.186</f>
        <v>67.608404601218623</v>
      </c>
      <c r="S16" s="260">
        <f>'[5]тр-за 2 мес'!S16*100000/'[5]тр-за 2 мес'!$C16*6.186</f>
        <v>169.02101150304654</v>
      </c>
      <c r="T16" s="260">
        <f>'[5]тр-за 2 мес'!T16*100000/'[5]тр-за 2 мес'!$C16*6.186</f>
        <v>0</v>
      </c>
    </row>
    <row r="17" spans="1:20" ht="61.5" customHeight="1">
      <c r="A17" s="205" t="s">
        <v>126</v>
      </c>
      <c r="B17" s="230"/>
      <c r="C17" s="231">
        <f>C15+C16</f>
        <v>115739</v>
      </c>
      <c r="D17" s="259">
        <f>'[5]тр-за 2 мес'!D17*100000/'[5]тр-за 2 мес'!$C17*6.186</f>
        <v>587.92628241128739</v>
      </c>
      <c r="E17" s="259">
        <f>'[5]тр-за 2 мес'!E17*100000/'[5]тр-за 2 мес'!$C17*6.186</f>
        <v>21.379137542228634</v>
      </c>
      <c r="F17" s="259">
        <f>'[5]тр-за 2 мес'!F17*100000/'[5]тр-за 2 мес'!$C17*6.186</f>
        <v>69.482197012243063</v>
      </c>
      <c r="G17" s="259">
        <f>'[5]тр-за 2 мес'!G17*100000/'[5]тр-за 2 мес'!$C17*6.186</f>
        <v>0</v>
      </c>
      <c r="H17" s="259">
        <f>'[5]тр-за 2 мес'!H17*100000/'[5]тр-за 2 мес'!$C17*6.186</f>
        <v>0</v>
      </c>
      <c r="I17" s="259">
        <f>'[5]тр-за 2 мес'!I17*100000/'[5]тр-за 2 мес'!$C17*6.186</f>
        <v>5.3447843855571584</v>
      </c>
      <c r="J17" s="259">
        <f>'[5]тр-за 2 мес'!J17*100000/'[5]тр-за 2 мес'!$C17*6.186</f>
        <v>5.3447843855571584</v>
      </c>
      <c r="K17" s="259">
        <f>'[5]тр-за 2 мес'!K17*100000/'[5]тр-за 2 мес'!$C17*6.186</f>
        <v>138.96439402448613</v>
      </c>
      <c r="L17" s="259">
        <f>'[5]тр-за 2 мес'!L17*100000/'[5]тр-за 2 мес'!$C17*6.186</f>
        <v>16.034353156671475</v>
      </c>
      <c r="M17" s="259">
        <f>'[5]тр-за 2 мес'!M17*100000/'[5]тр-за 2 мес'!$C17*6.186</f>
        <v>53.447843855571591</v>
      </c>
      <c r="N17" s="259">
        <f>'[5]тр-за 2 мес'!N17*100000/'[5]тр-за 2 мес'!$C17*6.186</f>
        <v>0</v>
      </c>
      <c r="O17" s="259">
        <f>'[5]тр-за 2 мес'!O17*100000/'[5]тр-за 2 мес'!$C17*6.186</f>
        <v>5.3447843855571584</v>
      </c>
      <c r="P17" s="259">
        <f>'[5]тр-за 2 мес'!P17*100000/'[5]тр-за 2 мес'!$C17*6.186</f>
        <v>5.3447843855571584</v>
      </c>
      <c r="Q17" s="259">
        <f>'[5]тр-за 2 мес'!Q17*100000/'[5]тр-за 2 мес'!$C17*6.186</f>
        <v>0</v>
      </c>
      <c r="R17" s="259">
        <f>'[5]тр-за 2 мес'!R17*100000/'[5]тр-за 2 мес'!$C17*6.186</f>
        <v>69.482197012243063</v>
      </c>
      <c r="S17" s="259">
        <f>'[5]тр-за 2 мес'!S17*100000/'[5]тр-за 2 мес'!$C17*6.186</f>
        <v>197.75702226561489</v>
      </c>
      <c r="T17" s="259">
        <f>'[5]тр-за 2 мес'!T17*100000/'[5]тр-за 2 мес'!$C17*6.186</f>
        <v>5.3447843855571584</v>
      </c>
    </row>
    <row r="18" spans="1:20" ht="15.75">
      <c r="A18" s="236" t="s">
        <v>105</v>
      </c>
      <c r="B18" s="236"/>
      <c r="C18" s="237"/>
      <c r="D18" s="236"/>
      <c r="E18" s="238">
        <f t="shared" ref="E18:T18" si="0">SUM(E$17/$D$17)*1</f>
        <v>3.6363636363636369E-2</v>
      </c>
      <c r="F18" s="239">
        <f t="shared" si="0"/>
        <v>0.11818181818181819</v>
      </c>
      <c r="G18" s="239">
        <f t="shared" si="0"/>
        <v>0</v>
      </c>
      <c r="H18" s="239">
        <f t="shared" si="0"/>
        <v>0</v>
      </c>
      <c r="I18" s="239">
        <f t="shared" si="0"/>
        <v>9.0909090909090922E-3</v>
      </c>
      <c r="J18" s="239">
        <f t="shared" si="0"/>
        <v>9.0909090909090922E-3</v>
      </c>
      <c r="K18" s="240">
        <f t="shared" si="0"/>
        <v>0.23636363636363639</v>
      </c>
      <c r="L18" s="239">
        <f t="shared" si="0"/>
        <v>2.7272727272727275E-2</v>
      </c>
      <c r="M18" s="239">
        <f t="shared" si="0"/>
        <v>9.0909090909090925E-2</v>
      </c>
      <c r="N18" s="239">
        <f t="shared" si="0"/>
        <v>0</v>
      </c>
      <c r="O18" s="239">
        <f t="shared" si="0"/>
        <v>9.0909090909090922E-3</v>
      </c>
      <c r="P18" s="239">
        <f t="shared" si="0"/>
        <v>9.0909090909090922E-3</v>
      </c>
      <c r="Q18" s="239">
        <f t="shared" si="0"/>
        <v>0</v>
      </c>
      <c r="R18" s="239">
        <f t="shared" si="0"/>
        <v>0.11818181818181819</v>
      </c>
      <c r="S18" s="241">
        <f t="shared" si="0"/>
        <v>0.33636363636363642</v>
      </c>
      <c r="T18" s="239">
        <f t="shared" si="0"/>
        <v>9.0909090909090922E-3</v>
      </c>
    </row>
    <row r="19" spans="1:20" ht="22.5" customHeight="1">
      <c r="A19" s="243" t="s">
        <v>120</v>
      </c>
      <c r="B19" s="244"/>
      <c r="C19" s="245"/>
      <c r="D19" s="246">
        <v>505.6</v>
      </c>
      <c r="E19" s="246">
        <v>26.6</v>
      </c>
      <c r="F19" s="246">
        <v>79.8</v>
      </c>
      <c r="G19" s="246"/>
      <c r="H19" s="246">
        <v>5.3</v>
      </c>
      <c r="I19" s="246"/>
      <c r="J19" s="246">
        <v>26.6</v>
      </c>
      <c r="K19" s="246">
        <v>159.69999999999999</v>
      </c>
      <c r="L19" s="246">
        <v>42.6</v>
      </c>
      <c r="M19" s="246">
        <v>26.6</v>
      </c>
      <c r="N19" s="246">
        <v>5.3</v>
      </c>
      <c r="O19" s="246"/>
      <c r="P19" s="246">
        <v>5.3</v>
      </c>
      <c r="Q19" s="246"/>
      <c r="R19" s="246">
        <v>21.3</v>
      </c>
      <c r="S19" s="246">
        <v>106.4</v>
      </c>
      <c r="T19" s="246">
        <v>5.3</v>
      </c>
    </row>
    <row r="20" spans="1:20" ht="38.25">
      <c r="A20" s="247" t="s">
        <v>121</v>
      </c>
      <c r="B20" s="248"/>
      <c r="C20" s="249"/>
      <c r="D20" s="250">
        <f>D17/D19-100%</f>
        <v>0.16282888135143869</v>
      </c>
      <c r="E20" s="250">
        <f t="shared" ref="E20:P20" si="1">E17/E19-100%</f>
        <v>-0.19627302472824693</v>
      </c>
      <c r="F20" s="250">
        <f t="shared" si="1"/>
        <v>-0.129295776788934</v>
      </c>
      <c r="G20" s="250"/>
      <c r="H20" s="250">
        <f t="shared" si="1"/>
        <v>-1</v>
      </c>
      <c r="I20" s="250"/>
      <c r="J20" s="250">
        <f t="shared" si="1"/>
        <v>-0.79906825618206168</v>
      </c>
      <c r="K20" s="250">
        <f t="shared" si="1"/>
        <v>-0.12984098920171483</v>
      </c>
      <c r="L20" s="250">
        <f t="shared" si="1"/>
        <v>-0.62360673341146766</v>
      </c>
      <c r="M20" s="250">
        <f t="shared" si="1"/>
        <v>1.0093174381793828</v>
      </c>
      <c r="N20" s="250">
        <f t="shared" si="1"/>
        <v>-1</v>
      </c>
      <c r="O20" s="250"/>
      <c r="P20" s="251">
        <f t="shared" si="1"/>
        <v>8.4498840673883358E-3</v>
      </c>
      <c r="Q20" s="250"/>
      <c r="R20" s="252" t="s">
        <v>122</v>
      </c>
      <c r="S20" s="252" t="s">
        <v>123</v>
      </c>
      <c r="T20" s="251">
        <f t="shared" ref="T20" si="2">T17/T19-100%</f>
        <v>8.4498840673883358E-3</v>
      </c>
    </row>
    <row r="21" spans="1:20" ht="15.75">
      <c r="A21" s="253" t="s">
        <v>124</v>
      </c>
      <c r="B21" s="254"/>
      <c r="C21" s="254"/>
      <c r="D21" s="255">
        <v>95</v>
      </c>
      <c r="E21" s="256">
        <v>5</v>
      </c>
      <c r="F21" s="257">
        <v>15</v>
      </c>
      <c r="G21" s="257">
        <v>0</v>
      </c>
      <c r="H21" s="257">
        <v>1</v>
      </c>
      <c r="I21" s="257">
        <v>0</v>
      </c>
      <c r="J21" s="257">
        <v>5</v>
      </c>
      <c r="K21" s="257">
        <v>30</v>
      </c>
      <c r="L21" s="257">
        <v>8</v>
      </c>
      <c r="M21" s="257">
        <v>5</v>
      </c>
      <c r="N21" s="257">
        <v>1</v>
      </c>
      <c r="O21" s="257">
        <v>0</v>
      </c>
      <c r="P21" s="257">
        <v>1</v>
      </c>
      <c r="Q21" s="257">
        <v>0</v>
      </c>
      <c r="R21" s="257">
        <v>4</v>
      </c>
      <c r="S21" s="258">
        <v>20</v>
      </c>
      <c r="T21" s="257">
        <v>1</v>
      </c>
    </row>
    <row r="22" spans="1:20" ht="15.75">
      <c r="A22" s="243" t="s">
        <v>125</v>
      </c>
      <c r="B22" s="244"/>
      <c r="C22" s="245"/>
      <c r="D22" s="89">
        <v>529.24719591386258</v>
      </c>
      <c r="E22" s="89">
        <v>26.462359795693128</v>
      </c>
      <c r="F22" s="89">
        <v>68.802135468802135</v>
      </c>
      <c r="G22" s="89">
        <v>0</v>
      </c>
      <c r="H22" s="89">
        <v>0</v>
      </c>
      <c r="I22" s="89">
        <v>0</v>
      </c>
      <c r="J22" s="89">
        <v>21.169887836554505</v>
      </c>
      <c r="K22" s="89">
        <v>148.18921485588152</v>
      </c>
      <c r="L22" s="89">
        <v>26.462359795693128</v>
      </c>
      <c r="M22" s="89">
        <v>21.169887836554505</v>
      </c>
      <c r="N22" s="89">
        <v>0</v>
      </c>
      <c r="O22" s="89">
        <v>0</v>
      </c>
      <c r="P22" s="89">
        <v>5.2924719591386262</v>
      </c>
      <c r="Q22" s="89">
        <v>0</v>
      </c>
      <c r="R22" s="89">
        <v>5.2924719591386262</v>
      </c>
      <c r="S22" s="89">
        <v>206.40640640640638</v>
      </c>
      <c r="T22" s="89">
        <v>15.877415877415878</v>
      </c>
    </row>
    <row r="23" spans="1:20" ht="15.75">
      <c r="A23" s="262" t="s">
        <v>127</v>
      </c>
      <c r="B23" s="263"/>
      <c r="C23" s="264"/>
      <c r="D23" s="265">
        <v>463.4</v>
      </c>
      <c r="E23" s="266">
        <v>21.1</v>
      </c>
      <c r="F23" s="266">
        <v>36.9</v>
      </c>
      <c r="G23" s="266">
        <v>0</v>
      </c>
      <c r="H23" s="266"/>
      <c r="I23" s="266">
        <v>0</v>
      </c>
      <c r="J23" s="266"/>
      <c r="K23" s="266">
        <v>152.69999999999999</v>
      </c>
      <c r="L23" s="266">
        <v>26.3</v>
      </c>
      <c r="M23" s="266">
        <v>5.3</v>
      </c>
      <c r="N23" s="266">
        <v>5.3</v>
      </c>
      <c r="O23" s="266">
        <v>5.3</v>
      </c>
      <c r="P23" s="266">
        <v>5.3</v>
      </c>
      <c r="Q23" s="266">
        <v>0</v>
      </c>
      <c r="R23" s="266">
        <v>5.3</v>
      </c>
      <c r="S23" s="266">
        <v>200.1</v>
      </c>
      <c r="T23" s="266">
        <v>10.5</v>
      </c>
    </row>
  </sheetData>
  <mergeCells count="13">
    <mergeCell ref="A23:C23"/>
    <mergeCell ref="A17:B17"/>
    <mergeCell ref="A18:D18"/>
    <mergeCell ref="A19:C19"/>
    <mergeCell ref="A20:C20"/>
    <mergeCell ref="A21:C21"/>
    <mergeCell ref="A22:C22"/>
    <mergeCell ref="A1:T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workbookViewId="0">
      <selection activeCell="N11" sqref="N11"/>
    </sheetView>
  </sheetViews>
  <sheetFormatPr defaultRowHeight="12.75"/>
  <cols>
    <col min="1" max="1" width="18" customWidth="1"/>
    <col min="3" max="14" width="7.28515625" customWidth="1"/>
    <col min="15" max="15" width="6.85546875" customWidth="1"/>
    <col min="16" max="22" width="7.28515625" customWidth="1"/>
  </cols>
  <sheetData>
    <row r="1" spans="1:22" ht="45" customHeight="1">
      <c r="A1" s="267" t="s">
        <v>162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2" ht="34.5" customHeight="1">
      <c r="A2" s="321" t="s">
        <v>61</v>
      </c>
      <c r="B2" s="322"/>
      <c r="C2" s="322"/>
      <c r="D2" s="322"/>
      <c r="E2" s="322"/>
      <c r="F2" s="322"/>
      <c r="G2" s="322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</row>
    <row r="3" spans="1:22" ht="48.75" customHeight="1">
      <c r="A3" s="270" t="s">
        <v>129</v>
      </c>
      <c r="B3" s="272" t="s">
        <v>163</v>
      </c>
      <c r="C3" s="270" t="s">
        <v>164</v>
      </c>
      <c r="D3" s="270"/>
      <c r="E3" s="270" t="s">
        <v>132</v>
      </c>
      <c r="F3" s="270"/>
      <c r="G3" s="270" t="s">
        <v>133</v>
      </c>
      <c r="H3" s="270"/>
      <c r="I3" s="324" t="s">
        <v>165</v>
      </c>
      <c r="J3" s="324"/>
      <c r="K3" s="270" t="s">
        <v>135</v>
      </c>
      <c r="L3" s="270"/>
      <c r="M3" s="270" t="s">
        <v>166</v>
      </c>
      <c r="N3" s="270"/>
      <c r="O3" s="272" t="s">
        <v>167</v>
      </c>
      <c r="P3" s="272"/>
      <c r="Q3" s="270" t="s">
        <v>138</v>
      </c>
      <c r="R3" s="270"/>
      <c r="S3" s="270"/>
      <c r="T3" s="270"/>
      <c r="U3" s="270" t="s">
        <v>139</v>
      </c>
      <c r="V3" s="270"/>
    </row>
    <row r="4" spans="1:22">
      <c r="A4" s="270"/>
      <c r="B4" s="272"/>
      <c r="C4" s="275" t="s">
        <v>13</v>
      </c>
      <c r="D4" s="274" t="s">
        <v>140</v>
      </c>
      <c r="E4" s="275" t="s">
        <v>13</v>
      </c>
      <c r="F4" s="274" t="s">
        <v>140</v>
      </c>
      <c r="G4" s="276" t="s">
        <v>13</v>
      </c>
      <c r="H4" s="272" t="s">
        <v>140</v>
      </c>
      <c r="I4" s="275" t="s">
        <v>13</v>
      </c>
      <c r="J4" s="274" t="s">
        <v>140</v>
      </c>
      <c r="K4" s="275" t="s">
        <v>13</v>
      </c>
      <c r="L4" s="274" t="s">
        <v>140</v>
      </c>
      <c r="M4" s="275" t="s">
        <v>13</v>
      </c>
      <c r="N4" s="274" t="s">
        <v>140</v>
      </c>
      <c r="O4" s="275" t="s">
        <v>13</v>
      </c>
      <c r="P4" s="274" t="s">
        <v>140</v>
      </c>
      <c r="Q4" s="273" t="s">
        <v>13</v>
      </c>
      <c r="R4" s="274" t="s">
        <v>140</v>
      </c>
      <c r="S4" s="277" t="s">
        <v>141</v>
      </c>
      <c r="T4" s="277"/>
      <c r="U4" s="273" t="s">
        <v>13</v>
      </c>
      <c r="V4" s="274" t="s">
        <v>140</v>
      </c>
    </row>
    <row r="5" spans="1:22" ht="22.5">
      <c r="A5" s="270"/>
      <c r="B5" s="272"/>
      <c r="C5" s="275"/>
      <c r="D5" s="274"/>
      <c r="E5" s="275"/>
      <c r="F5" s="274"/>
      <c r="G5" s="276"/>
      <c r="H5" s="272"/>
      <c r="I5" s="275"/>
      <c r="J5" s="274"/>
      <c r="K5" s="275"/>
      <c r="L5" s="274"/>
      <c r="M5" s="275"/>
      <c r="N5" s="274"/>
      <c r="O5" s="275"/>
      <c r="P5" s="274"/>
      <c r="Q5" s="273"/>
      <c r="R5" s="274"/>
      <c r="S5" s="278" t="s">
        <v>13</v>
      </c>
      <c r="T5" s="325" t="s">
        <v>142</v>
      </c>
      <c r="U5" s="273"/>
      <c r="V5" s="274"/>
    </row>
    <row r="6" spans="1:22" ht="15.75">
      <c r="A6" s="280" t="s">
        <v>143</v>
      </c>
      <c r="B6" s="326">
        <v>34577</v>
      </c>
      <c r="C6" s="327">
        <f>[6]янв!C6+[6]фев!C6</f>
        <v>8</v>
      </c>
      <c r="D6" s="328">
        <f>C6*100000/$B6*6.186</f>
        <v>143.12404199323248</v>
      </c>
      <c r="E6" s="327">
        <f>[6]янв!E6+[6]фев!E6</f>
        <v>1</v>
      </c>
      <c r="F6" s="328">
        <f>E6*100000/$B6*6.186</f>
        <v>17.89050524915406</v>
      </c>
      <c r="G6" s="327">
        <f>[6]янв!G6+[6]фев!G6</f>
        <v>1</v>
      </c>
      <c r="H6" s="328">
        <f>G6*100000/$B6*6.186</f>
        <v>17.89050524915406</v>
      </c>
      <c r="I6" s="327">
        <f>[6]янв!I6+[6]фев!I6</f>
        <v>0</v>
      </c>
      <c r="J6" s="328">
        <f>I6*100000/$B6*6.186</f>
        <v>0</v>
      </c>
      <c r="K6" s="327">
        <f>[6]янв!K6+[6]фев!K6</f>
        <v>1</v>
      </c>
      <c r="L6" s="328">
        <f>K6*100000/$B6*6.186</f>
        <v>17.89050524915406</v>
      </c>
      <c r="M6" s="327">
        <f>[6]янв!M6+[6]фев!M6</f>
        <v>3</v>
      </c>
      <c r="N6" s="328">
        <f>M6*100000/$B6*6.186</f>
        <v>53.671515747462188</v>
      </c>
      <c r="O6" s="327">
        <f>[6]янв!O6+[6]фев!O6</f>
        <v>0</v>
      </c>
      <c r="P6" s="328">
        <f>O6*100000/$B6*6.186</f>
        <v>0</v>
      </c>
      <c r="Q6" s="327">
        <f>[6]янв!Q6+[6]фев!Q6</f>
        <v>3</v>
      </c>
      <c r="R6" s="328">
        <f>Q6*100000/$B6*6.186</f>
        <v>53.671515747462188</v>
      </c>
      <c r="S6" s="327">
        <f>[6]янв!S6+[6]фев!S6</f>
        <v>3</v>
      </c>
      <c r="T6" s="328">
        <f>S6*100000/$B6*6.186</f>
        <v>53.671515747462188</v>
      </c>
      <c r="U6" s="329">
        <f t="shared" ref="U6:U17" si="0">C6-E6-I6-K6-M6-O6-Q6</f>
        <v>0</v>
      </c>
      <c r="V6" s="328">
        <f>U6*100000/$B6*6.186</f>
        <v>0</v>
      </c>
    </row>
    <row r="7" spans="1:22" ht="15.75">
      <c r="A7" s="284" t="s">
        <v>144</v>
      </c>
      <c r="B7" s="326">
        <v>8057</v>
      </c>
      <c r="C7" s="327">
        <f>[6]янв!C7+[6]фев!C7</f>
        <v>4</v>
      </c>
      <c r="D7" s="328">
        <f t="shared" ref="D7:D18" si="1">C7*100000/$B7*6.186</f>
        <v>307.11182822390469</v>
      </c>
      <c r="E7" s="327">
        <f>[6]янв!E7+[6]фев!E7</f>
        <v>0</v>
      </c>
      <c r="F7" s="328">
        <f t="shared" ref="F7:H18" si="2">E7*100000/$B7*6.186</f>
        <v>0</v>
      </c>
      <c r="G7" s="327">
        <f>[6]янв!G7+[6]фев!G7</f>
        <v>0</v>
      </c>
      <c r="H7" s="328">
        <f t="shared" si="2"/>
        <v>0</v>
      </c>
      <c r="I7" s="327">
        <f>[6]янв!I7+[6]фев!I7</f>
        <v>0</v>
      </c>
      <c r="J7" s="328">
        <f t="shared" ref="J7:J18" si="3">I7*100000/$B7*6.186</f>
        <v>0</v>
      </c>
      <c r="K7" s="327">
        <f>[6]янв!K7+[6]фев!K7</f>
        <v>1</v>
      </c>
      <c r="L7" s="328">
        <f t="shared" ref="L7:L18" si="4">K7*100000/$B7*6.186</f>
        <v>76.777957055976174</v>
      </c>
      <c r="M7" s="327">
        <f>[6]янв!M7+[6]фев!M7</f>
        <v>0</v>
      </c>
      <c r="N7" s="328">
        <f t="shared" ref="N7:N18" si="5">M7*100000/$B7*6.186</f>
        <v>0</v>
      </c>
      <c r="O7" s="327">
        <f>[6]янв!O7+[6]фев!O7</f>
        <v>0</v>
      </c>
      <c r="P7" s="328">
        <f t="shared" ref="P7:P18" si="6">O7*100000/$B7*6.186</f>
        <v>0</v>
      </c>
      <c r="Q7" s="327">
        <f>[6]янв!Q7+[6]фев!Q7</f>
        <v>2</v>
      </c>
      <c r="R7" s="328">
        <f t="shared" ref="R7:R18" si="7">Q7*100000/$B7*6.186</f>
        <v>153.55591411195235</v>
      </c>
      <c r="S7" s="327">
        <f>[6]янв!S7+[6]фев!S7</f>
        <v>2</v>
      </c>
      <c r="T7" s="328">
        <f t="shared" ref="T7:T18" si="8">S7*100000/$B7*6.186</f>
        <v>153.55591411195235</v>
      </c>
      <c r="U7" s="329">
        <f t="shared" si="0"/>
        <v>1</v>
      </c>
      <c r="V7" s="328">
        <f t="shared" ref="V7:V18" si="9">U7*100000/$B7*6.186</f>
        <v>76.777957055976174</v>
      </c>
    </row>
    <row r="8" spans="1:22" ht="15.75">
      <c r="A8" s="284" t="s">
        <v>145</v>
      </c>
      <c r="B8" s="326">
        <v>12379.5</v>
      </c>
      <c r="C8" s="327">
        <f>[6]янв!C8+[6]фев!C8</f>
        <v>3</v>
      </c>
      <c r="D8" s="328">
        <f t="shared" si="1"/>
        <v>149.90912395492546</v>
      </c>
      <c r="E8" s="327">
        <f>[6]янв!E8+[6]фев!E8</f>
        <v>0</v>
      </c>
      <c r="F8" s="328">
        <f t="shared" si="2"/>
        <v>0</v>
      </c>
      <c r="G8" s="327">
        <f>[6]янв!G8+[6]фев!G8</f>
        <v>0</v>
      </c>
      <c r="H8" s="328">
        <f t="shared" si="2"/>
        <v>0</v>
      </c>
      <c r="I8" s="327">
        <f>[6]янв!I8+[6]фев!I8</f>
        <v>0</v>
      </c>
      <c r="J8" s="328">
        <f t="shared" si="3"/>
        <v>0</v>
      </c>
      <c r="K8" s="327">
        <f>[6]янв!K8+[6]фев!K8</f>
        <v>0</v>
      </c>
      <c r="L8" s="328">
        <f t="shared" si="4"/>
        <v>0</v>
      </c>
      <c r="M8" s="327">
        <f>[6]янв!M8+[6]фев!M8</f>
        <v>1</v>
      </c>
      <c r="N8" s="328">
        <f t="shared" si="5"/>
        <v>49.969707984975166</v>
      </c>
      <c r="O8" s="327">
        <f>[6]янв!O8+[6]фев!O8</f>
        <v>0</v>
      </c>
      <c r="P8" s="328">
        <f t="shared" si="6"/>
        <v>0</v>
      </c>
      <c r="Q8" s="327">
        <f>[6]янв!Q8+[6]фев!Q8</f>
        <v>1</v>
      </c>
      <c r="R8" s="328">
        <f t="shared" si="7"/>
        <v>49.969707984975166</v>
      </c>
      <c r="S8" s="327">
        <f>[6]янв!S8+[6]фев!S8</f>
        <v>0</v>
      </c>
      <c r="T8" s="328">
        <f t="shared" si="8"/>
        <v>0</v>
      </c>
      <c r="U8" s="329">
        <f t="shared" si="0"/>
        <v>1</v>
      </c>
      <c r="V8" s="328">
        <f t="shared" si="9"/>
        <v>49.969707984975166</v>
      </c>
    </row>
    <row r="9" spans="1:22" ht="15.75">
      <c r="A9" s="284" t="s">
        <v>146</v>
      </c>
      <c r="B9" s="326">
        <v>13676</v>
      </c>
      <c r="C9" s="327">
        <f>[6]янв!C9+[6]фев!C9</f>
        <v>7</v>
      </c>
      <c r="D9" s="328">
        <f t="shared" si="1"/>
        <v>316.62766890903771</v>
      </c>
      <c r="E9" s="327">
        <f>[6]янв!E9+[6]фев!E9</f>
        <v>1</v>
      </c>
      <c r="F9" s="328">
        <f t="shared" si="2"/>
        <v>45.232524129862533</v>
      </c>
      <c r="G9" s="327">
        <f>[6]янв!G9+[6]фев!G9</f>
        <v>1</v>
      </c>
      <c r="H9" s="328">
        <f t="shared" si="2"/>
        <v>45.232524129862533</v>
      </c>
      <c r="I9" s="327">
        <f>[6]янв!I9+[6]фев!I9</f>
        <v>0</v>
      </c>
      <c r="J9" s="328">
        <f t="shared" si="3"/>
        <v>0</v>
      </c>
      <c r="K9" s="327">
        <f>[6]янв!K9+[6]фев!K9</f>
        <v>0</v>
      </c>
      <c r="L9" s="328">
        <f t="shared" si="4"/>
        <v>0</v>
      </c>
      <c r="M9" s="327">
        <f>[6]янв!M9+[6]фев!M9</f>
        <v>2</v>
      </c>
      <c r="N9" s="328">
        <f t="shared" si="5"/>
        <v>90.465048259725066</v>
      </c>
      <c r="O9" s="327">
        <f>[6]янв!O9+[6]фев!O9</f>
        <v>0</v>
      </c>
      <c r="P9" s="328">
        <f t="shared" si="6"/>
        <v>0</v>
      </c>
      <c r="Q9" s="327">
        <f>[6]янв!Q9+[6]фев!Q9</f>
        <v>1</v>
      </c>
      <c r="R9" s="328">
        <f t="shared" si="7"/>
        <v>45.232524129862533</v>
      </c>
      <c r="S9" s="327">
        <f>[6]янв!S9+[6]фев!S9</f>
        <v>1</v>
      </c>
      <c r="T9" s="328">
        <f t="shared" si="8"/>
        <v>45.232524129862533</v>
      </c>
      <c r="U9" s="329">
        <f t="shared" si="0"/>
        <v>3</v>
      </c>
      <c r="V9" s="328">
        <f t="shared" si="9"/>
        <v>135.69757238958761</v>
      </c>
    </row>
    <row r="10" spans="1:22" ht="15.75">
      <c r="A10" s="284" t="s">
        <v>147</v>
      </c>
      <c r="B10" s="326">
        <v>14112</v>
      </c>
      <c r="C10" s="327">
        <f>[6]янв!C10+[6]фев!C10</f>
        <v>6</v>
      </c>
      <c r="D10" s="328">
        <f t="shared" si="1"/>
        <v>263.01020408163265</v>
      </c>
      <c r="E10" s="327">
        <f>[6]янв!E10+[6]фев!E10</f>
        <v>0</v>
      </c>
      <c r="F10" s="328">
        <f t="shared" si="2"/>
        <v>0</v>
      </c>
      <c r="G10" s="327">
        <f>[6]янв!G10+[6]фев!G10</f>
        <v>0</v>
      </c>
      <c r="H10" s="328">
        <f t="shared" si="2"/>
        <v>0</v>
      </c>
      <c r="I10" s="327">
        <f>[6]янв!I10+[6]фев!I10</f>
        <v>0</v>
      </c>
      <c r="J10" s="328">
        <f t="shared" si="3"/>
        <v>0</v>
      </c>
      <c r="K10" s="327">
        <f>[6]янв!K10+[6]фев!K10</f>
        <v>0</v>
      </c>
      <c r="L10" s="328">
        <f t="shared" si="4"/>
        <v>0</v>
      </c>
      <c r="M10" s="327">
        <f>[6]янв!M10+[6]фев!M10</f>
        <v>3</v>
      </c>
      <c r="N10" s="328">
        <f t="shared" si="5"/>
        <v>131.50510204081633</v>
      </c>
      <c r="O10" s="327">
        <f>[6]янв!O10+[6]фев!O10</f>
        <v>0</v>
      </c>
      <c r="P10" s="328">
        <f t="shared" si="6"/>
        <v>0</v>
      </c>
      <c r="Q10" s="327">
        <f>[6]янв!Q10+[6]фев!Q10</f>
        <v>0</v>
      </c>
      <c r="R10" s="328">
        <f t="shared" si="7"/>
        <v>0</v>
      </c>
      <c r="S10" s="327">
        <f>[6]янв!S10+[6]фев!S10</f>
        <v>0</v>
      </c>
      <c r="T10" s="328">
        <f t="shared" si="8"/>
        <v>0</v>
      </c>
      <c r="U10" s="329">
        <f t="shared" si="0"/>
        <v>3</v>
      </c>
      <c r="V10" s="328">
        <f t="shared" si="9"/>
        <v>131.50510204081633</v>
      </c>
    </row>
    <row r="11" spans="1:22" ht="15.75">
      <c r="A11" s="284" t="s">
        <v>148</v>
      </c>
      <c r="B11" s="326">
        <v>11769.5</v>
      </c>
      <c r="C11" s="327">
        <f>[6]янв!C11+[6]фев!C11</f>
        <v>2</v>
      </c>
      <c r="D11" s="328">
        <f t="shared" si="1"/>
        <v>105.11916394069415</v>
      </c>
      <c r="E11" s="327">
        <f>[6]янв!E11+[6]фев!E11</f>
        <v>0</v>
      </c>
      <c r="F11" s="328">
        <f t="shared" si="2"/>
        <v>0</v>
      </c>
      <c r="G11" s="327">
        <f>[6]янв!G11+[6]фев!G11</f>
        <v>0</v>
      </c>
      <c r="H11" s="328">
        <f t="shared" si="2"/>
        <v>0</v>
      </c>
      <c r="I11" s="327">
        <f>[6]янв!I11+[6]фев!I11</f>
        <v>0</v>
      </c>
      <c r="J11" s="328">
        <f t="shared" si="3"/>
        <v>0</v>
      </c>
      <c r="K11" s="327">
        <f>[6]янв!K11+[6]фев!K11</f>
        <v>1</v>
      </c>
      <c r="L11" s="328">
        <f t="shared" si="4"/>
        <v>52.559581970347075</v>
      </c>
      <c r="M11" s="327">
        <f>[6]янв!M11+[6]фев!M11</f>
        <v>0</v>
      </c>
      <c r="N11" s="328">
        <f t="shared" si="5"/>
        <v>0</v>
      </c>
      <c r="O11" s="327">
        <f>[6]янв!O11+[6]фев!O11</f>
        <v>0</v>
      </c>
      <c r="P11" s="328">
        <f t="shared" si="6"/>
        <v>0</v>
      </c>
      <c r="Q11" s="327">
        <f>[6]янв!Q11+[6]фев!Q11</f>
        <v>0</v>
      </c>
      <c r="R11" s="328">
        <f t="shared" si="7"/>
        <v>0</v>
      </c>
      <c r="S11" s="327">
        <f>[6]янв!S11+[6]фев!S11</f>
        <v>0</v>
      </c>
      <c r="T11" s="328">
        <f t="shared" si="8"/>
        <v>0</v>
      </c>
      <c r="U11" s="329">
        <f t="shared" si="0"/>
        <v>1</v>
      </c>
      <c r="V11" s="328">
        <f t="shared" si="9"/>
        <v>52.559581970347075</v>
      </c>
    </row>
    <row r="12" spans="1:22" ht="15.75">
      <c r="A12" s="284" t="s">
        <v>149</v>
      </c>
      <c r="B12" s="326">
        <v>19603</v>
      </c>
      <c r="C12" s="327">
        <f>[6]янв!C12+[6]фев!C12</f>
        <v>3</v>
      </c>
      <c r="D12" s="328">
        <f t="shared" si="1"/>
        <v>94.669183288272194</v>
      </c>
      <c r="E12" s="327">
        <f>[6]янв!E12+[6]фев!E12</f>
        <v>0</v>
      </c>
      <c r="F12" s="328">
        <f t="shared" si="2"/>
        <v>0</v>
      </c>
      <c r="G12" s="327">
        <f>[6]янв!G12+[6]фев!G12</f>
        <v>0</v>
      </c>
      <c r="H12" s="328">
        <f t="shared" si="2"/>
        <v>0</v>
      </c>
      <c r="I12" s="327">
        <f>[6]янв!I12+[6]фев!I12</f>
        <v>0</v>
      </c>
      <c r="J12" s="328">
        <f t="shared" si="3"/>
        <v>0</v>
      </c>
      <c r="K12" s="327">
        <f>[6]янв!K12+[6]фев!K12</f>
        <v>0</v>
      </c>
      <c r="L12" s="328">
        <f t="shared" si="4"/>
        <v>0</v>
      </c>
      <c r="M12" s="327">
        <f>[6]янв!M12+[6]фев!M12</f>
        <v>2</v>
      </c>
      <c r="N12" s="328">
        <f t="shared" si="5"/>
        <v>63.112788858848134</v>
      </c>
      <c r="O12" s="327">
        <f>[6]янв!O12+[6]фев!O12</f>
        <v>0</v>
      </c>
      <c r="P12" s="328">
        <f t="shared" si="6"/>
        <v>0</v>
      </c>
      <c r="Q12" s="327">
        <f>[6]янв!Q12+[6]фев!Q12</f>
        <v>0</v>
      </c>
      <c r="R12" s="328">
        <f t="shared" si="7"/>
        <v>0</v>
      </c>
      <c r="S12" s="327">
        <f>[6]янв!S12+[6]фев!S12</f>
        <v>0</v>
      </c>
      <c r="T12" s="328">
        <f t="shared" si="8"/>
        <v>0</v>
      </c>
      <c r="U12" s="329">
        <f>C12-E12-I14-K12-M12-O12-Q12</f>
        <v>0</v>
      </c>
      <c r="V12" s="328">
        <f t="shared" si="9"/>
        <v>0</v>
      </c>
    </row>
    <row r="13" spans="1:22" ht="15.75">
      <c r="A13" s="284" t="s">
        <v>150</v>
      </c>
      <c r="B13" s="326">
        <v>14602.5</v>
      </c>
      <c r="C13" s="327">
        <f>[6]янв!C13+[6]фев!C13</f>
        <v>4</v>
      </c>
      <c r="D13" s="328">
        <f t="shared" si="1"/>
        <v>169.45043656908064</v>
      </c>
      <c r="E13" s="327">
        <f>[6]янв!E13+[6]фев!E13</f>
        <v>0</v>
      </c>
      <c r="F13" s="328">
        <f t="shared" si="2"/>
        <v>0</v>
      </c>
      <c r="G13" s="327">
        <f>[6]янв!G13+[6]фев!G13</f>
        <v>0</v>
      </c>
      <c r="H13" s="328">
        <f t="shared" si="2"/>
        <v>0</v>
      </c>
      <c r="I13" s="327">
        <f>[6]янв!I13+[6]фев!I13</f>
        <v>0</v>
      </c>
      <c r="J13" s="328">
        <f t="shared" si="3"/>
        <v>0</v>
      </c>
      <c r="K13" s="327">
        <f>[6]янв!K13+[6]фев!K13</f>
        <v>1</v>
      </c>
      <c r="L13" s="328">
        <f t="shared" si="4"/>
        <v>42.362609142270159</v>
      </c>
      <c r="M13" s="327">
        <f>[6]янв!M13+[6]фев!M13</f>
        <v>2</v>
      </c>
      <c r="N13" s="328">
        <f t="shared" si="5"/>
        <v>84.725218284540318</v>
      </c>
      <c r="O13" s="327">
        <f>[6]янв!O13+[6]фев!O13</f>
        <v>0</v>
      </c>
      <c r="P13" s="328">
        <f t="shared" si="6"/>
        <v>0</v>
      </c>
      <c r="Q13" s="327">
        <f>[6]янв!Q13+[6]фев!Q13</f>
        <v>0</v>
      </c>
      <c r="R13" s="328">
        <f t="shared" si="7"/>
        <v>0</v>
      </c>
      <c r="S13" s="327">
        <f>[6]янв!S13+[6]фев!S13</f>
        <v>0</v>
      </c>
      <c r="T13" s="328">
        <f t="shared" si="8"/>
        <v>0</v>
      </c>
      <c r="U13" s="329">
        <f t="shared" si="0"/>
        <v>1</v>
      </c>
      <c r="V13" s="328">
        <f t="shared" si="9"/>
        <v>42.362609142270159</v>
      </c>
    </row>
    <row r="14" spans="1:22" ht="15.75">
      <c r="A14" s="284" t="s">
        <v>151</v>
      </c>
      <c r="B14" s="326">
        <v>16120</v>
      </c>
      <c r="C14" s="327">
        <f>[6]янв!C14+[6]фев!C14</f>
        <v>3</v>
      </c>
      <c r="D14" s="328">
        <f t="shared" si="1"/>
        <v>115.12406947890818</v>
      </c>
      <c r="E14" s="327">
        <f>[6]янв!E14+[6]фев!E14</f>
        <v>0</v>
      </c>
      <c r="F14" s="328">
        <f t="shared" si="2"/>
        <v>0</v>
      </c>
      <c r="G14" s="327">
        <f>[6]янв!G14+[6]фев!G14</f>
        <v>0</v>
      </c>
      <c r="H14" s="328">
        <f t="shared" si="2"/>
        <v>0</v>
      </c>
      <c r="I14" s="327">
        <f>[6]янв!I14+[6]фев!I14</f>
        <v>1</v>
      </c>
      <c r="J14" s="328">
        <f t="shared" si="3"/>
        <v>38.374689826302735</v>
      </c>
      <c r="K14" s="327">
        <f>[6]янв!K14+[6]фев!K14</f>
        <v>0</v>
      </c>
      <c r="L14" s="328">
        <f t="shared" si="4"/>
        <v>0</v>
      </c>
      <c r="M14" s="327">
        <f>[6]янв!M14+[6]фев!M14</f>
        <v>0</v>
      </c>
      <c r="N14" s="328">
        <f t="shared" si="5"/>
        <v>0</v>
      </c>
      <c r="O14" s="327">
        <f>[6]янв!O14+[6]фев!O14</f>
        <v>0</v>
      </c>
      <c r="P14" s="328">
        <f t="shared" si="6"/>
        <v>0</v>
      </c>
      <c r="Q14" s="327">
        <f>[6]янв!Q14+[6]фев!Q14</f>
        <v>0</v>
      </c>
      <c r="R14" s="328">
        <f t="shared" si="7"/>
        <v>0</v>
      </c>
      <c r="S14" s="327">
        <f>[6]янв!S14+[6]фев!S14</f>
        <v>0</v>
      </c>
      <c r="T14" s="328">
        <f t="shared" si="8"/>
        <v>0</v>
      </c>
      <c r="U14" s="329">
        <f t="shared" si="0"/>
        <v>2</v>
      </c>
      <c r="V14" s="328">
        <f t="shared" si="9"/>
        <v>76.749379652605469</v>
      </c>
    </row>
    <row r="15" spans="1:22" ht="15.75">
      <c r="A15" s="284" t="s">
        <v>152</v>
      </c>
      <c r="B15" s="326">
        <v>10767</v>
      </c>
      <c r="C15" s="327">
        <f>[6]янв!C15+[6]фев!C15</f>
        <v>6</v>
      </c>
      <c r="D15" s="328">
        <f t="shared" si="1"/>
        <v>344.7199777096684</v>
      </c>
      <c r="E15" s="327">
        <f>[6]янв!E15+[6]фев!E15</f>
        <v>0</v>
      </c>
      <c r="F15" s="328">
        <f t="shared" si="2"/>
        <v>0</v>
      </c>
      <c r="G15" s="327">
        <f>[6]янв!G15+[6]фев!G15</f>
        <v>0</v>
      </c>
      <c r="H15" s="328">
        <f t="shared" si="2"/>
        <v>0</v>
      </c>
      <c r="I15" s="327">
        <f>[6]янв!I15+[6]фев!I15</f>
        <v>0</v>
      </c>
      <c r="J15" s="328">
        <f t="shared" si="3"/>
        <v>0</v>
      </c>
      <c r="K15" s="327">
        <f>[6]янв!K15+[6]фев!K15</f>
        <v>0</v>
      </c>
      <c r="L15" s="328">
        <f t="shared" si="4"/>
        <v>0</v>
      </c>
      <c r="M15" s="327">
        <f>[6]янв!M15+[6]фев!M15</f>
        <v>1</v>
      </c>
      <c r="N15" s="328">
        <f t="shared" si="5"/>
        <v>57.453329618278076</v>
      </c>
      <c r="O15" s="327">
        <f>[6]янв!O15+[6]фев!O15</f>
        <v>1</v>
      </c>
      <c r="P15" s="328">
        <f t="shared" si="6"/>
        <v>57.453329618278076</v>
      </c>
      <c r="Q15" s="327">
        <f>[6]янв!Q15+[6]фев!Q15</f>
        <v>3</v>
      </c>
      <c r="R15" s="328">
        <f t="shared" si="7"/>
        <v>172.3599888548342</v>
      </c>
      <c r="S15" s="327">
        <f>[6]янв!S15+[6]фев!S15</f>
        <v>2</v>
      </c>
      <c r="T15" s="328">
        <f t="shared" si="8"/>
        <v>114.90665923655615</v>
      </c>
      <c r="U15" s="329">
        <f t="shared" si="0"/>
        <v>1</v>
      </c>
      <c r="V15" s="328">
        <f t="shared" si="9"/>
        <v>57.453329618278076</v>
      </c>
    </row>
    <row r="16" spans="1:22" ht="24" customHeight="1">
      <c r="A16" s="285" t="s">
        <v>153</v>
      </c>
      <c r="B16" s="330">
        <v>155663.5</v>
      </c>
      <c r="C16" s="287">
        <f>SUM(C6:C15)</f>
        <v>46</v>
      </c>
      <c r="D16" s="328">
        <f t="shared" si="1"/>
        <v>182.80200560825114</v>
      </c>
      <c r="E16" s="287">
        <f>SUM(E6:E15)</f>
        <v>2</v>
      </c>
      <c r="F16" s="328">
        <f t="shared" si="2"/>
        <v>7.9479132873152665</v>
      </c>
      <c r="G16" s="287">
        <f>SUM(G6:G15)</f>
        <v>2</v>
      </c>
      <c r="H16" s="328">
        <f t="shared" si="2"/>
        <v>7.9479132873152665</v>
      </c>
      <c r="I16" s="287">
        <f>SUM(I6:I15)</f>
        <v>1</v>
      </c>
      <c r="J16" s="328">
        <f t="shared" si="3"/>
        <v>3.9739566436576332</v>
      </c>
      <c r="K16" s="287">
        <f>SUM(K6:K15)</f>
        <v>4</v>
      </c>
      <c r="L16" s="328">
        <f t="shared" si="4"/>
        <v>15.895826574630533</v>
      </c>
      <c r="M16" s="287">
        <f>SUM(M6:M15)</f>
        <v>14</v>
      </c>
      <c r="N16" s="328">
        <f t="shared" si="5"/>
        <v>55.635393011206865</v>
      </c>
      <c r="O16" s="287">
        <f>SUM(O6:O15)</f>
        <v>1</v>
      </c>
      <c r="P16" s="328">
        <f t="shared" si="6"/>
        <v>3.9739566436576332</v>
      </c>
      <c r="Q16" s="287">
        <f>SUM(Q6:Q15)</f>
        <v>10</v>
      </c>
      <c r="R16" s="328">
        <f t="shared" si="7"/>
        <v>39.739566436576332</v>
      </c>
      <c r="S16" s="287">
        <f>SUM(S6:S15)</f>
        <v>8</v>
      </c>
      <c r="T16" s="328">
        <f t="shared" si="8"/>
        <v>31.791653149261066</v>
      </c>
      <c r="U16" s="287">
        <f>SUM(U6:U15)</f>
        <v>13</v>
      </c>
      <c r="V16" s="328">
        <f t="shared" si="9"/>
        <v>51.661436367549229</v>
      </c>
    </row>
    <row r="17" spans="1:22" ht="15.75">
      <c r="A17" s="288" t="s">
        <v>154</v>
      </c>
      <c r="B17" s="331">
        <v>64506.5</v>
      </c>
      <c r="C17" s="327">
        <f>[6]янв!C17+[6]фев!C17</f>
        <v>15</v>
      </c>
      <c r="D17" s="328">
        <f t="shared" si="1"/>
        <v>143.84596901087488</v>
      </c>
      <c r="E17" s="327">
        <f>[6]янв!E17+[6]фев!E17</f>
        <v>0</v>
      </c>
      <c r="F17" s="328">
        <f t="shared" si="2"/>
        <v>0</v>
      </c>
      <c r="G17" s="327">
        <f>[6]янв!G17+[6]фев!G17</f>
        <v>0</v>
      </c>
      <c r="H17" s="328">
        <f t="shared" si="2"/>
        <v>0</v>
      </c>
      <c r="I17" s="327">
        <f>[6]янв!I17+[6]фев!I17</f>
        <v>0</v>
      </c>
      <c r="J17" s="328">
        <f t="shared" si="3"/>
        <v>0</v>
      </c>
      <c r="K17" s="327">
        <f>[6]янв!K17+[6]фев!K17</f>
        <v>1</v>
      </c>
      <c r="L17" s="328">
        <f t="shared" si="4"/>
        <v>9.5897312673916577</v>
      </c>
      <c r="M17" s="327">
        <f>[6]янв!M17+[6]фев!M17</f>
        <v>5</v>
      </c>
      <c r="N17" s="328">
        <f t="shared" si="5"/>
        <v>47.948656336958294</v>
      </c>
      <c r="O17" s="327">
        <f>[6]янв!O17+[6]фев!O17</f>
        <v>1</v>
      </c>
      <c r="P17" s="328">
        <f t="shared" si="6"/>
        <v>9.5897312673916577</v>
      </c>
      <c r="Q17" s="327">
        <f>[6]янв!Q17+[6]фев!Q17</f>
        <v>4</v>
      </c>
      <c r="R17" s="328">
        <f t="shared" si="7"/>
        <v>38.358925069566631</v>
      </c>
      <c r="S17" s="327">
        <f>[6]янв!S17+[6]фев!S17</f>
        <v>4</v>
      </c>
      <c r="T17" s="328">
        <f t="shared" si="8"/>
        <v>38.358925069566631</v>
      </c>
      <c r="U17" s="329">
        <f t="shared" si="0"/>
        <v>4</v>
      </c>
      <c r="V17" s="328">
        <f t="shared" si="9"/>
        <v>38.358925069566631</v>
      </c>
    </row>
    <row r="18" spans="1:22" ht="78.75">
      <c r="A18" s="332" t="s">
        <v>168</v>
      </c>
      <c r="B18" s="333">
        <v>220170</v>
      </c>
      <c r="C18" s="334">
        <f>C16+C17</f>
        <v>61</v>
      </c>
      <c r="D18" s="328">
        <f t="shared" si="1"/>
        <v>171.38847254394329</v>
      </c>
      <c r="E18" s="334">
        <f>E16+E17</f>
        <v>2</v>
      </c>
      <c r="F18" s="328">
        <f t="shared" si="2"/>
        <v>5.619294181768633</v>
      </c>
      <c r="G18" s="334">
        <f>G16+G17</f>
        <v>2</v>
      </c>
      <c r="H18" s="328">
        <f t="shared" si="2"/>
        <v>5.619294181768633</v>
      </c>
      <c r="I18" s="334">
        <f>I16+I17</f>
        <v>1</v>
      </c>
      <c r="J18" s="328">
        <f t="shared" si="3"/>
        <v>2.8096470908843165</v>
      </c>
      <c r="K18" s="334">
        <f>K16+K17</f>
        <v>5</v>
      </c>
      <c r="L18" s="328">
        <f t="shared" si="4"/>
        <v>14.048235454421583</v>
      </c>
      <c r="M18" s="335">
        <f>M16+M17</f>
        <v>19</v>
      </c>
      <c r="N18" s="328">
        <f t="shared" si="5"/>
        <v>53.383294726802021</v>
      </c>
      <c r="O18" s="334">
        <f>O16+O17</f>
        <v>2</v>
      </c>
      <c r="P18" s="328">
        <f t="shared" si="6"/>
        <v>5.619294181768633</v>
      </c>
      <c r="Q18" s="334">
        <f>Q16+Q17</f>
        <v>14</v>
      </c>
      <c r="R18" s="328">
        <f t="shared" si="7"/>
        <v>39.335059272380434</v>
      </c>
      <c r="S18" s="334">
        <f>S16+S17</f>
        <v>12</v>
      </c>
      <c r="T18" s="328">
        <f t="shared" si="8"/>
        <v>33.715765090611804</v>
      </c>
      <c r="U18" s="334">
        <f>U16+U17</f>
        <v>17</v>
      </c>
      <c r="V18" s="328">
        <f t="shared" si="9"/>
        <v>47.764000545033383</v>
      </c>
    </row>
    <row r="19" spans="1:22" ht="36.75" customHeight="1">
      <c r="A19" s="336" t="s">
        <v>156</v>
      </c>
      <c r="B19" s="336"/>
      <c r="C19" s="337">
        <v>1</v>
      </c>
      <c r="D19" s="338"/>
      <c r="E19" s="339">
        <f>E18/$C18</f>
        <v>3.2786885245901641E-2</v>
      </c>
      <c r="F19" s="340" t="s">
        <v>169</v>
      </c>
      <c r="G19" s="341"/>
      <c r="H19" s="342"/>
      <c r="I19" s="339">
        <f>I18/$C18</f>
        <v>1.6393442622950821E-2</v>
      </c>
      <c r="J19" s="342"/>
      <c r="K19" s="339">
        <f>K18/$C18</f>
        <v>8.1967213114754092E-2</v>
      </c>
      <c r="L19" s="343"/>
      <c r="M19" s="344">
        <f>M18/$C18</f>
        <v>0.31147540983606559</v>
      </c>
      <c r="N19" s="345"/>
      <c r="O19" s="339">
        <f>O18/$C18</f>
        <v>3.2786885245901641E-2</v>
      </c>
      <c r="P19" s="342"/>
      <c r="Q19" s="339">
        <f>Q18/$C18</f>
        <v>0.22950819672131148</v>
      </c>
      <c r="R19" s="342"/>
      <c r="S19" s="340" t="s">
        <v>170</v>
      </c>
      <c r="T19" s="341"/>
      <c r="U19" s="339">
        <f>U18/$C18</f>
        <v>0.27868852459016391</v>
      </c>
      <c r="V19" s="346"/>
    </row>
    <row r="20" spans="1:22" ht="23.25" customHeight="1">
      <c r="A20" s="347" t="s">
        <v>171</v>
      </c>
      <c r="B20" s="348"/>
      <c r="C20" s="349">
        <v>34</v>
      </c>
      <c r="D20" s="307">
        <v>96.4</v>
      </c>
      <c r="E20" s="349">
        <v>2</v>
      </c>
      <c r="F20" s="307">
        <v>5.7</v>
      </c>
      <c r="G20" s="349">
        <v>1</v>
      </c>
      <c r="H20" s="307">
        <v>2.8</v>
      </c>
      <c r="I20" s="349"/>
      <c r="J20" s="307"/>
      <c r="K20" s="349">
        <v>5</v>
      </c>
      <c r="L20" s="307">
        <v>14.2</v>
      </c>
      <c r="M20" s="350">
        <v>7</v>
      </c>
      <c r="N20" s="307">
        <v>19.899999999999999</v>
      </c>
      <c r="O20" s="349">
        <v>1</v>
      </c>
      <c r="P20" s="307">
        <v>2.8</v>
      </c>
      <c r="Q20" s="349">
        <v>11</v>
      </c>
      <c r="R20" s="307">
        <v>31.2</v>
      </c>
      <c r="S20" s="349">
        <v>7</v>
      </c>
      <c r="T20" s="307">
        <v>19.899999999999999</v>
      </c>
      <c r="U20" s="349">
        <v>8</v>
      </c>
      <c r="V20" s="307">
        <v>22.7</v>
      </c>
    </row>
    <row r="21" spans="1:22" ht="39" customHeight="1">
      <c r="A21" s="351" t="s">
        <v>172</v>
      </c>
      <c r="B21" s="352"/>
      <c r="C21" s="353">
        <f>C18-C20</f>
        <v>27</v>
      </c>
      <c r="D21" s="354">
        <f>D18/D20-100%</f>
        <v>0.77788871933551129</v>
      </c>
      <c r="E21" s="353">
        <f>E18-E20</f>
        <v>0</v>
      </c>
      <c r="F21" s="354">
        <f>F18/F20-100%</f>
        <v>-1.415891547918724E-2</v>
      </c>
      <c r="G21" s="353">
        <f>G18-G20</f>
        <v>1</v>
      </c>
      <c r="H21" s="355" t="s">
        <v>173</v>
      </c>
      <c r="I21" s="353">
        <f>I18-I20</f>
        <v>1</v>
      </c>
      <c r="J21" s="354"/>
      <c r="K21" s="353">
        <f>K18-K20</f>
        <v>0</v>
      </c>
      <c r="L21" s="354">
        <f>L18/L20-100%</f>
        <v>-1.0687644054818035E-2</v>
      </c>
      <c r="M21" s="353">
        <f>M18-M20</f>
        <v>12</v>
      </c>
      <c r="N21" s="355" t="s">
        <v>174</v>
      </c>
      <c r="O21" s="353">
        <f>O18-O20</f>
        <v>1</v>
      </c>
      <c r="P21" s="355" t="s">
        <v>173</v>
      </c>
      <c r="Q21" s="353">
        <f>Q18-Q20</f>
        <v>3</v>
      </c>
      <c r="R21" s="354">
        <f>R18/R20-100%</f>
        <v>0.26073907924296269</v>
      </c>
      <c r="S21" s="353">
        <f>S18-S20</f>
        <v>5</v>
      </c>
      <c r="T21" s="354">
        <f>T18/T20-100%</f>
        <v>0.6942595522920505</v>
      </c>
      <c r="U21" s="353">
        <f>U18-U20</f>
        <v>9</v>
      </c>
      <c r="V21" s="355" t="s">
        <v>175</v>
      </c>
    </row>
    <row r="22" spans="1:22" ht="15">
      <c r="A22" s="347" t="s">
        <v>176</v>
      </c>
      <c r="B22" s="348"/>
      <c r="C22" s="349">
        <v>49</v>
      </c>
      <c r="D22" s="307">
        <v>139</v>
      </c>
      <c r="E22" s="349">
        <v>8</v>
      </c>
      <c r="F22" s="307">
        <v>22.7</v>
      </c>
      <c r="G22" s="349">
        <v>3</v>
      </c>
      <c r="H22" s="307">
        <v>8.5</v>
      </c>
      <c r="I22" s="349">
        <v>1</v>
      </c>
      <c r="J22" s="307">
        <v>2.8</v>
      </c>
      <c r="K22" s="349">
        <v>4</v>
      </c>
      <c r="L22" s="356">
        <v>11.3</v>
      </c>
      <c r="M22" s="357">
        <v>16</v>
      </c>
      <c r="N22" s="358">
        <v>45.4</v>
      </c>
      <c r="O22" s="349">
        <v>2</v>
      </c>
      <c r="P22" s="307">
        <v>5.7</v>
      </c>
      <c r="Q22" s="349">
        <v>13</v>
      </c>
      <c r="R22" s="307">
        <v>36.9</v>
      </c>
      <c r="S22" s="349">
        <v>2</v>
      </c>
      <c r="T22" s="307">
        <v>5.7</v>
      </c>
      <c r="U22" s="349">
        <v>5</v>
      </c>
      <c r="V22" s="307">
        <v>14.2</v>
      </c>
    </row>
    <row r="23" spans="1:22" ht="15">
      <c r="A23" s="359" t="s">
        <v>177</v>
      </c>
      <c r="B23" s="360"/>
      <c r="C23" s="349">
        <v>52</v>
      </c>
      <c r="D23" s="307">
        <v>148.19999999999999</v>
      </c>
      <c r="E23" s="349">
        <v>7</v>
      </c>
      <c r="F23" s="307">
        <v>19.899999999999999</v>
      </c>
      <c r="G23" s="349">
        <v>6</v>
      </c>
      <c r="H23" s="307">
        <v>17.100000000000001</v>
      </c>
      <c r="I23" s="349">
        <v>0</v>
      </c>
      <c r="J23" s="307">
        <v>0</v>
      </c>
      <c r="K23" s="349">
        <v>5</v>
      </c>
      <c r="L23" s="356">
        <v>14.2</v>
      </c>
      <c r="M23" s="357">
        <v>14</v>
      </c>
      <c r="N23" s="358">
        <v>39.9</v>
      </c>
      <c r="O23" s="349">
        <v>1</v>
      </c>
      <c r="P23" s="307">
        <v>2.8</v>
      </c>
      <c r="Q23" s="349">
        <v>15</v>
      </c>
      <c r="R23" s="307">
        <v>42.7</v>
      </c>
      <c r="S23" s="349">
        <v>8</v>
      </c>
      <c r="T23" s="307">
        <v>22.8</v>
      </c>
      <c r="U23" s="349">
        <v>5</v>
      </c>
      <c r="V23" s="307">
        <v>14.2</v>
      </c>
    </row>
  </sheetData>
  <mergeCells count="39">
    <mergeCell ref="A23:B23"/>
    <mergeCell ref="A19:B19"/>
    <mergeCell ref="F19:G19"/>
    <mergeCell ref="S19:T19"/>
    <mergeCell ref="A20:B20"/>
    <mergeCell ref="A21:B21"/>
    <mergeCell ref="A22:B22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G2"/>
    <mergeCell ref="A3:A5"/>
    <mergeCell ref="B3:B5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abSelected="1" workbookViewId="0">
      <selection activeCell="S19" sqref="S19"/>
    </sheetView>
  </sheetViews>
  <sheetFormatPr defaultRowHeight="12.75"/>
  <cols>
    <col min="1" max="1" width="18.140625" customWidth="1"/>
    <col min="2" max="2" width="9.28515625" customWidth="1"/>
    <col min="3" max="22" width="7.7109375" customWidth="1"/>
  </cols>
  <sheetData>
    <row r="1" spans="1:22" ht="46.5" customHeight="1">
      <c r="A1" s="267" t="s">
        <v>128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9"/>
    </row>
    <row r="3" spans="1:22" ht="54.75" customHeight="1">
      <c r="A3" s="270" t="s">
        <v>129</v>
      </c>
      <c r="B3" s="270" t="s">
        <v>130</v>
      </c>
      <c r="C3" s="270" t="s">
        <v>131</v>
      </c>
      <c r="D3" s="270"/>
      <c r="E3" s="270" t="s">
        <v>132</v>
      </c>
      <c r="F3" s="270"/>
      <c r="G3" s="270" t="s">
        <v>133</v>
      </c>
      <c r="H3" s="270"/>
      <c r="I3" s="271" t="s">
        <v>134</v>
      </c>
      <c r="J3" s="271"/>
      <c r="K3" s="270" t="s">
        <v>135</v>
      </c>
      <c r="L3" s="270"/>
      <c r="M3" s="270" t="s">
        <v>136</v>
      </c>
      <c r="N3" s="270"/>
      <c r="O3" s="272" t="s">
        <v>137</v>
      </c>
      <c r="P3" s="272"/>
      <c r="Q3" s="270" t="s">
        <v>138</v>
      </c>
      <c r="R3" s="270"/>
      <c r="S3" s="270"/>
      <c r="T3" s="270"/>
      <c r="U3" s="270" t="s">
        <v>139</v>
      </c>
      <c r="V3" s="270"/>
    </row>
    <row r="4" spans="1:22">
      <c r="A4" s="270"/>
      <c r="B4" s="270"/>
      <c r="C4" s="273" t="s">
        <v>13</v>
      </c>
      <c r="D4" s="274" t="s">
        <v>140</v>
      </c>
      <c r="E4" s="275" t="s">
        <v>13</v>
      </c>
      <c r="F4" s="274" t="s">
        <v>140</v>
      </c>
      <c r="G4" s="276" t="s">
        <v>13</v>
      </c>
      <c r="H4" s="272" t="s">
        <v>140</v>
      </c>
      <c r="I4" s="273" t="s">
        <v>13</v>
      </c>
      <c r="J4" s="274" t="s">
        <v>140</v>
      </c>
      <c r="K4" s="275" t="s">
        <v>13</v>
      </c>
      <c r="L4" s="274" t="s">
        <v>140</v>
      </c>
      <c r="M4" s="275" t="s">
        <v>13</v>
      </c>
      <c r="N4" s="274" t="s">
        <v>140</v>
      </c>
      <c r="O4" s="275" t="s">
        <v>13</v>
      </c>
      <c r="P4" s="274" t="s">
        <v>140</v>
      </c>
      <c r="Q4" s="273" t="s">
        <v>13</v>
      </c>
      <c r="R4" s="274" t="s">
        <v>140</v>
      </c>
      <c r="S4" s="277" t="s">
        <v>141</v>
      </c>
      <c r="T4" s="277"/>
      <c r="U4" s="273" t="s">
        <v>13</v>
      </c>
      <c r="V4" s="274" t="s">
        <v>140</v>
      </c>
    </row>
    <row r="5" spans="1:22" ht="17.25" customHeight="1">
      <c r="A5" s="270"/>
      <c r="B5" s="270"/>
      <c r="C5" s="273"/>
      <c r="D5" s="274"/>
      <c r="E5" s="275"/>
      <c r="F5" s="274"/>
      <c r="G5" s="276"/>
      <c r="H5" s="272"/>
      <c r="I5" s="273"/>
      <c r="J5" s="274"/>
      <c r="K5" s="275"/>
      <c r="L5" s="274"/>
      <c r="M5" s="275"/>
      <c r="N5" s="274"/>
      <c r="O5" s="275"/>
      <c r="P5" s="274"/>
      <c r="Q5" s="273"/>
      <c r="R5" s="274"/>
      <c r="S5" s="278" t="s">
        <v>13</v>
      </c>
      <c r="T5" s="279" t="s">
        <v>142</v>
      </c>
      <c r="U5" s="273"/>
      <c r="V5" s="274"/>
    </row>
    <row r="6" spans="1:22" ht="15.75">
      <c r="A6" s="280" t="s">
        <v>143</v>
      </c>
      <c r="B6" s="281">
        <v>18527</v>
      </c>
      <c r="C6" s="282">
        <f>'[6]янв-тру'!C6+'[6]фев-тру'!C6</f>
        <v>4</v>
      </c>
      <c r="D6" s="283">
        <f>C6*100000/$B6*6.186</f>
        <v>133.55643115453123</v>
      </c>
      <c r="E6" s="282">
        <f>'[6]янв-тру'!E6+'[6]фев-тру'!E6</f>
        <v>0</v>
      </c>
      <c r="F6" s="283">
        <f>E6*100000/$B6*6.186</f>
        <v>0</v>
      </c>
      <c r="G6" s="282">
        <f>'[6]янв-тру'!G6+'[6]фев-тру'!G6</f>
        <v>0</v>
      </c>
      <c r="H6" s="283">
        <f>G6*100000/$B6*6.186</f>
        <v>0</v>
      </c>
      <c r="I6" s="282">
        <f>'[6]янв-тру'!I6+'[6]фев-тру'!I6</f>
        <v>0</v>
      </c>
      <c r="J6" s="283">
        <f>I6*100000/$B6*6.186</f>
        <v>0</v>
      </c>
      <c r="K6" s="282">
        <f>'[6]янв-тру'!K6+'[6]фев-тру'!K6</f>
        <v>1</v>
      </c>
      <c r="L6" s="283">
        <f>K6*100000/$B6*6.186</f>
        <v>33.389107788632806</v>
      </c>
      <c r="M6" s="282">
        <f>'[6]янв-тру'!M6+'[6]фев-тру'!M6</f>
        <v>2</v>
      </c>
      <c r="N6" s="283">
        <f>M6*100000/$B6*6.186</f>
        <v>66.778215577265613</v>
      </c>
      <c r="O6" s="282">
        <f>'[6]янв-тру'!O6+'[6]фев-тру'!O6</f>
        <v>0</v>
      </c>
      <c r="P6" s="283">
        <f>O6*100000/$B6*6.186</f>
        <v>0</v>
      </c>
      <c r="Q6" s="282">
        <f>'[6]янв-тру'!Q6+'[6]фев-тру'!Q6</f>
        <v>1</v>
      </c>
      <c r="R6" s="283">
        <f>Q6*100000/$B6*6.186</f>
        <v>33.389107788632806</v>
      </c>
      <c r="S6" s="282">
        <f>'[6]янв-тру'!S6+'[6]фев-тру'!S6</f>
        <v>1</v>
      </c>
      <c r="T6" s="283">
        <f>S6*100000/$B6*6.186</f>
        <v>33.389107788632806</v>
      </c>
      <c r="U6" s="282">
        <f>'[6]янв-тру'!U6+'[6]фев-тру'!U6</f>
        <v>0</v>
      </c>
      <c r="V6" s="283">
        <f>U6*100000/$B6*6.186</f>
        <v>0</v>
      </c>
    </row>
    <row r="7" spans="1:22" ht="15.75">
      <c r="A7" s="284" t="s">
        <v>144</v>
      </c>
      <c r="B7" s="281">
        <v>4234</v>
      </c>
      <c r="C7" s="282">
        <f>'[6]янв-тру'!C7+'[6]фев-тру'!C7</f>
        <v>3</v>
      </c>
      <c r="D7" s="283">
        <f t="shared" ref="D7:F18" si="0">C7*100000/$B7*6.186</f>
        <v>438.30892772791685</v>
      </c>
      <c r="E7" s="282">
        <f>'[6]янв-тру'!E7+'[6]фев-тру'!E7</f>
        <v>0</v>
      </c>
      <c r="F7" s="283">
        <f t="shared" si="0"/>
        <v>0</v>
      </c>
      <c r="G7" s="282">
        <f>'[6]янв-тру'!G7+'[6]фев-тру'!G7</f>
        <v>0</v>
      </c>
      <c r="H7" s="283">
        <f t="shared" ref="H7:H18" si="1">G7*100000/$B7*6.186</f>
        <v>0</v>
      </c>
      <c r="I7" s="282">
        <f>'[6]янв-тру'!I7+'[6]фев-тру'!I7</f>
        <v>0</v>
      </c>
      <c r="J7" s="283">
        <f t="shared" ref="J7:J18" si="2">I7*100000/$B7*6.186</f>
        <v>0</v>
      </c>
      <c r="K7" s="282">
        <f>'[6]янв-тру'!K7+'[6]фев-тру'!K7</f>
        <v>1</v>
      </c>
      <c r="L7" s="283">
        <f t="shared" ref="L7:L18" si="3">K7*100000/$B7*6.186</f>
        <v>146.10297590930563</v>
      </c>
      <c r="M7" s="282">
        <f>'[6]янв-тру'!M7+'[6]фев-тру'!M7</f>
        <v>0</v>
      </c>
      <c r="N7" s="283">
        <f t="shared" ref="N7:N18" si="4">M7*100000/$B7*6.186</f>
        <v>0</v>
      </c>
      <c r="O7" s="282">
        <f>'[6]янв-тру'!O7+'[6]фев-тру'!O7</f>
        <v>0</v>
      </c>
      <c r="P7" s="283">
        <f t="shared" ref="P7:P18" si="5">O7*100000/$B7*6.186</f>
        <v>0</v>
      </c>
      <c r="Q7" s="282">
        <f>'[6]янв-тру'!Q7+'[6]фев-тру'!Q7</f>
        <v>1</v>
      </c>
      <c r="R7" s="283">
        <f t="shared" ref="R7:R18" si="6">Q7*100000/$B7*6.186</f>
        <v>146.10297590930563</v>
      </c>
      <c r="S7" s="282">
        <f>'[6]янв-тру'!S7+'[6]фев-тру'!S7</f>
        <v>1</v>
      </c>
      <c r="T7" s="283">
        <f t="shared" ref="T7:T18" si="7">S7*100000/$B7*6.186</f>
        <v>146.10297590930563</v>
      </c>
      <c r="U7" s="282">
        <f>'[6]янв-тру'!U7+'[6]фев-тру'!U7</f>
        <v>1</v>
      </c>
      <c r="V7" s="283">
        <f t="shared" ref="V7:V18" si="8">U7*100000/$B7*6.186</f>
        <v>146.10297590930563</v>
      </c>
    </row>
    <row r="8" spans="1:22" ht="15.75">
      <c r="A8" s="284" t="s">
        <v>145</v>
      </c>
      <c r="B8" s="281">
        <v>6140</v>
      </c>
      <c r="C8" s="282">
        <f>'[6]янв-тру'!C8+'[6]фев-тру'!C8</f>
        <v>2</v>
      </c>
      <c r="D8" s="283">
        <f t="shared" si="0"/>
        <v>201.49837133550488</v>
      </c>
      <c r="E8" s="282">
        <f>'[6]янв-тру'!E8+'[6]фев-тру'!E8</f>
        <v>0</v>
      </c>
      <c r="F8" s="283">
        <f t="shared" si="0"/>
        <v>0</v>
      </c>
      <c r="G8" s="282">
        <f>'[6]янв-тру'!G8+'[6]фев-тру'!G8</f>
        <v>0</v>
      </c>
      <c r="H8" s="283">
        <f t="shared" si="1"/>
        <v>0</v>
      </c>
      <c r="I8" s="282">
        <f>'[6]янв-тру'!I8+'[6]фев-тру'!I8</f>
        <v>0</v>
      </c>
      <c r="J8" s="283">
        <f t="shared" si="2"/>
        <v>0</v>
      </c>
      <c r="K8" s="282">
        <f>'[6]янв-тру'!K8+'[6]фев-тру'!K8</f>
        <v>0</v>
      </c>
      <c r="L8" s="283">
        <f t="shared" si="3"/>
        <v>0</v>
      </c>
      <c r="M8" s="282">
        <f>'[6]янв-тру'!M8+'[6]фев-тру'!M8</f>
        <v>1</v>
      </c>
      <c r="N8" s="283">
        <f t="shared" si="4"/>
        <v>100.74918566775244</v>
      </c>
      <c r="O8" s="282">
        <f>'[6]янв-тру'!O8+'[6]фев-тру'!O8</f>
        <v>0</v>
      </c>
      <c r="P8" s="283">
        <f t="shared" si="5"/>
        <v>0</v>
      </c>
      <c r="Q8" s="282">
        <f>'[6]янв-тру'!Q8+'[6]фев-тру'!Q8</f>
        <v>1</v>
      </c>
      <c r="R8" s="283">
        <f t="shared" si="6"/>
        <v>100.74918566775244</v>
      </c>
      <c r="S8" s="282">
        <f>'[6]янв-тру'!S8+'[6]фев-тру'!S8</f>
        <v>0</v>
      </c>
      <c r="T8" s="283">
        <f t="shared" si="7"/>
        <v>0</v>
      </c>
      <c r="U8" s="282">
        <f>'[6]янв-тру'!U8+'[6]фев-тру'!U8</f>
        <v>0</v>
      </c>
      <c r="V8" s="283">
        <f t="shared" si="8"/>
        <v>0</v>
      </c>
    </row>
    <row r="9" spans="1:22" ht="15.75">
      <c r="A9" s="284" t="s">
        <v>146</v>
      </c>
      <c r="B9" s="281">
        <v>6813</v>
      </c>
      <c r="C9" s="282">
        <f>'[6]янв-тру'!C9+'[6]фев-тру'!C9</f>
        <v>5</v>
      </c>
      <c r="D9" s="283">
        <f t="shared" si="0"/>
        <v>453.98502862175252</v>
      </c>
      <c r="E9" s="282">
        <f>'[6]янв-тру'!E9+'[6]фев-тру'!E9</f>
        <v>0</v>
      </c>
      <c r="F9" s="283">
        <f t="shared" si="0"/>
        <v>0</v>
      </c>
      <c r="G9" s="282">
        <f>'[6]янв-тру'!G9+'[6]фев-тру'!G9</f>
        <v>0</v>
      </c>
      <c r="H9" s="283">
        <f t="shared" si="1"/>
        <v>0</v>
      </c>
      <c r="I9" s="282">
        <f>'[6]янв-тру'!I9+'[6]фев-тру'!I9</f>
        <v>0</v>
      </c>
      <c r="J9" s="283">
        <f t="shared" si="2"/>
        <v>0</v>
      </c>
      <c r="K9" s="282">
        <f>'[6]янв-тру'!K9+'[6]фев-тру'!K9</f>
        <v>0</v>
      </c>
      <c r="L9" s="283">
        <f t="shared" si="3"/>
        <v>0</v>
      </c>
      <c r="M9" s="282">
        <f>'[6]янв-тру'!M9+'[6]фев-тру'!M9</f>
        <v>2</v>
      </c>
      <c r="N9" s="283">
        <f t="shared" si="4"/>
        <v>181.594011448701</v>
      </c>
      <c r="O9" s="282">
        <f>'[6]янв-тру'!O9+'[6]фев-тру'!O9</f>
        <v>0</v>
      </c>
      <c r="P9" s="283">
        <f t="shared" si="5"/>
        <v>0</v>
      </c>
      <c r="Q9" s="282">
        <f>'[6]янв-тру'!Q9+'[6]фев-тру'!Q9</f>
        <v>0</v>
      </c>
      <c r="R9" s="283">
        <f t="shared" si="6"/>
        <v>0</v>
      </c>
      <c r="S9" s="282">
        <f>'[6]янв-тру'!S9+'[6]фев-тру'!S9</f>
        <v>0</v>
      </c>
      <c r="T9" s="283">
        <f t="shared" si="7"/>
        <v>0</v>
      </c>
      <c r="U9" s="282">
        <f>'[6]янв-тру'!U9+'[6]фев-тру'!U9</f>
        <v>3</v>
      </c>
      <c r="V9" s="283">
        <f t="shared" si="8"/>
        <v>272.39101717305152</v>
      </c>
    </row>
    <row r="10" spans="1:22" ht="15.75">
      <c r="A10" s="284" t="s">
        <v>147</v>
      </c>
      <c r="B10" s="281">
        <v>7086</v>
      </c>
      <c r="C10" s="282">
        <f>'[6]янв-тру'!C10+'[6]фев-тру'!C10</f>
        <v>5</v>
      </c>
      <c r="D10" s="283">
        <f t="shared" si="0"/>
        <v>436.49449618966975</v>
      </c>
      <c r="E10" s="282">
        <f>'[6]янв-тру'!E10+'[6]фев-тру'!E10</f>
        <v>0</v>
      </c>
      <c r="F10" s="283">
        <f t="shared" si="0"/>
        <v>0</v>
      </c>
      <c r="G10" s="282">
        <f>'[6]янв-тру'!G10+'[6]фев-тру'!G10</f>
        <v>0</v>
      </c>
      <c r="H10" s="283">
        <f t="shared" si="1"/>
        <v>0</v>
      </c>
      <c r="I10" s="282">
        <f>'[6]янв-тру'!I10+'[6]фев-тру'!I10</f>
        <v>0</v>
      </c>
      <c r="J10" s="283">
        <f t="shared" si="2"/>
        <v>0</v>
      </c>
      <c r="K10" s="282">
        <f>'[6]янв-тру'!K10+'[6]фев-тру'!K10</f>
        <v>0</v>
      </c>
      <c r="L10" s="283">
        <f t="shared" si="3"/>
        <v>0</v>
      </c>
      <c r="M10" s="282">
        <f>'[6]янв-тру'!M10+'[6]фев-тру'!M10</f>
        <v>3</v>
      </c>
      <c r="N10" s="283">
        <f t="shared" si="4"/>
        <v>261.89669771380187</v>
      </c>
      <c r="O10" s="282">
        <f>'[6]янв-тру'!O10+'[6]фев-тру'!O10</f>
        <v>0</v>
      </c>
      <c r="P10" s="283">
        <f t="shared" si="5"/>
        <v>0</v>
      </c>
      <c r="Q10" s="282">
        <f>'[6]янв-тру'!Q10+'[6]фев-тру'!Q10</f>
        <v>0</v>
      </c>
      <c r="R10" s="283">
        <f t="shared" si="6"/>
        <v>0</v>
      </c>
      <c r="S10" s="282">
        <f>'[6]янв-тру'!S10+'[6]фев-тру'!S10</f>
        <v>0</v>
      </c>
      <c r="T10" s="283">
        <f t="shared" si="7"/>
        <v>0</v>
      </c>
      <c r="U10" s="282">
        <f>'[6]янв-тру'!U10+'[6]фев-тру'!U10</f>
        <v>2</v>
      </c>
      <c r="V10" s="283">
        <f t="shared" si="8"/>
        <v>174.5977984758679</v>
      </c>
    </row>
    <row r="11" spans="1:22" ht="15.75">
      <c r="A11" s="284" t="s">
        <v>148</v>
      </c>
      <c r="B11" s="281">
        <v>5848</v>
      </c>
      <c r="C11" s="282">
        <f>'[6]янв-тру'!C11+'[6]фев-тру'!C11</f>
        <v>2</v>
      </c>
      <c r="D11" s="283">
        <f t="shared" si="0"/>
        <v>211.5595075239398</v>
      </c>
      <c r="E11" s="282">
        <f>'[6]янв-тру'!E11+'[6]фев-тру'!E11</f>
        <v>0</v>
      </c>
      <c r="F11" s="283">
        <f t="shared" si="0"/>
        <v>0</v>
      </c>
      <c r="G11" s="282">
        <f>'[6]янв-тру'!G11+'[6]фев-тру'!G11</f>
        <v>0</v>
      </c>
      <c r="H11" s="283">
        <f t="shared" si="1"/>
        <v>0</v>
      </c>
      <c r="I11" s="282">
        <f>'[6]янв-тру'!I11+'[6]фев-тру'!I11</f>
        <v>0</v>
      </c>
      <c r="J11" s="283">
        <f t="shared" si="2"/>
        <v>0</v>
      </c>
      <c r="K11" s="282">
        <f>'[6]янв-тру'!K11+'[6]фев-тру'!K11</f>
        <v>1</v>
      </c>
      <c r="L11" s="283">
        <f t="shared" si="3"/>
        <v>105.7797537619699</v>
      </c>
      <c r="M11" s="282">
        <f>'[6]янв-тру'!M11+'[6]фев-тру'!M11</f>
        <v>0</v>
      </c>
      <c r="N11" s="283">
        <f t="shared" si="4"/>
        <v>0</v>
      </c>
      <c r="O11" s="282">
        <f>'[6]янв-тру'!O11+'[6]фев-тру'!O11</f>
        <v>0</v>
      </c>
      <c r="P11" s="283">
        <f t="shared" si="5"/>
        <v>0</v>
      </c>
      <c r="Q11" s="282">
        <f>'[6]янв-тру'!Q11+'[6]фев-тру'!Q11</f>
        <v>0</v>
      </c>
      <c r="R11" s="283">
        <f t="shared" si="6"/>
        <v>0</v>
      </c>
      <c r="S11" s="282">
        <f>'[6]янв-тру'!S11+'[6]фев-тру'!S11</f>
        <v>0</v>
      </c>
      <c r="T11" s="283">
        <f t="shared" si="7"/>
        <v>0</v>
      </c>
      <c r="U11" s="282">
        <f>'[6]янв-тру'!U11+'[6]фев-тру'!U11</f>
        <v>1</v>
      </c>
      <c r="V11" s="283">
        <f t="shared" si="8"/>
        <v>105.7797537619699</v>
      </c>
    </row>
    <row r="12" spans="1:22" ht="15.75">
      <c r="A12" s="284" t="s">
        <v>149</v>
      </c>
      <c r="B12" s="281">
        <v>9799</v>
      </c>
      <c r="C12" s="282">
        <f>'[6]янв-тру'!C12+'[6]фев-тру'!C12</f>
        <v>2</v>
      </c>
      <c r="D12" s="283">
        <f t="shared" si="0"/>
        <v>126.25778140626593</v>
      </c>
      <c r="E12" s="282">
        <f>'[6]янв-тру'!E12+'[6]фев-тру'!E12</f>
        <v>0</v>
      </c>
      <c r="F12" s="283">
        <f t="shared" si="0"/>
        <v>0</v>
      </c>
      <c r="G12" s="282">
        <f>'[6]янв-тру'!G12+'[6]фев-тру'!G12</f>
        <v>0</v>
      </c>
      <c r="H12" s="283">
        <f t="shared" si="1"/>
        <v>0</v>
      </c>
      <c r="I12" s="282">
        <f>'[6]янв-тру'!I12+'[6]фев-тру'!I12</f>
        <v>0</v>
      </c>
      <c r="J12" s="283">
        <f t="shared" si="2"/>
        <v>0</v>
      </c>
      <c r="K12" s="282">
        <f>'[6]янв-тру'!K12+'[6]фев-тру'!K12</f>
        <v>0</v>
      </c>
      <c r="L12" s="283">
        <f t="shared" si="3"/>
        <v>0</v>
      </c>
      <c r="M12" s="282">
        <f>'[6]янв-тру'!M12+'[6]фев-тру'!M12</f>
        <v>1</v>
      </c>
      <c r="N12" s="283">
        <f t="shared" si="4"/>
        <v>63.128890703132967</v>
      </c>
      <c r="O12" s="282">
        <f>'[6]янв-тру'!O12+'[6]фев-тру'!O12</f>
        <v>0</v>
      </c>
      <c r="P12" s="283">
        <f t="shared" si="5"/>
        <v>0</v>
      </c>
      <c r="Q12" s="282">
        <f>'[6]янв-тру'!Q12+'[6]фев-тру'!Q12</f>
        <v>0</v>
      </c>
      <c r="R12" s="283">
        <f t="shared" si="6"/>
        <v>0</v>
      </c>
      <c r="S12" s="282">
        <f>'[6]янв-тру'!S12+'[6]фев-тру'!S12</f>
        <v>0</v>
      </c>
      <c r="T12" s="283">
        <f t="shared" si="7"/>
        <v>0</v>
      </c>
      <c r="U12" s="282">
        <f>'[6]янв-тру'!U12+'[6]фев-тру'!U12</f>
        <v>1</v>
      </c>
      <c r="V12" s="283">
        <f t="shared" si="8"/>
        <v>63.128890703132967</v>
      </c>
    </row>
    <row r="13" spans="1:22" ht="15.75">
      <c r="A13" s="284" t="s">
        <v>150</v>
      </c>
      <c r="B13" s="281">
        <v>7116</v>
      </c>
      <c r="C13" s="282">
        <f>'[6]янв-тру'!C13+'[6]фев-тру'!C13</f>
        <v>1</v>
      </c>
      <c r="D13" s="283">
        <f t="shared" si="0"/>
        <v>86.930860033726816</v>
      </c>
      <c r="E13" s="282">
        <f>'[6]янв-тру'!E13+'[6]фев-тру'!E13</f>
        <v>0</v>
      </c>
      <c r="F13" s="283">
        <f t="shared" si="0"/>
        <v>0</v>
      </c>
      <c r="G13" s="282">
        <f>'[6]янв-тру'!G13+'[6]фев-тру'!G13</f>
        <v>0</v>
      </c>
      <c r="H13" s="283">
        <f t="shared" si="1"/>
        <v>0</v>
      </c>
      <c r="I13" s="282">
        <f>'[6]янв-тру'!I13+'[6]фев-тру'!I13</f>
        <v>0</v>
      </c>
      <c r="J13" s="283">
        <f t="shared" si="2"/>
        <v>0</v>
      </c>
      <c r="K13" s="282">
        <f>'[6]янв-тру'!K13+'[6]фев-тру'!K13</f>
        <v>0</v>
      </c>
      <c r="L13" s="283">
        <f t="shared" si="3"/>
        <v>0</v>
      </c>
      <c r="M13" s="282">
        <f>'[6]янв-тру'!M13+'[6]фев-тру'!M13</f>
        <v>0</v>
      </c>
      <c r="N13" s="283">
        <f t="shared" si="4"/>
        <v>0</v>
      </c>
      <c r="O13" s="282">
        <f>'[6]янв-тру'!O13+'[6]фев-тру'!O13</f>
        <v>0</v>
      </c>
      <c r="P13" s="283">
        <f t="shared" si="5"/>
        <v>0</v>
      </c>
      <c r="Q13" s="282">
        <f>'[6]янв-тру'!Q13+'[6]фев-тру'!Q13</f>
        <v>0</v>
      </c>
      <c r="R13" s="283">
        <f t="shared" si="6"/>
        <v>0</v>
      </c>
      <c r="S13" s="282">
        <f>'[6]янв-тру'!S13+'[6]фев-тру'!S13</f>
        <v>0</v>
      </c>
      <c r="T13" s="283">
        <f t="shared" si="7"/>
        <v>0</v>
      </c>
      <c r="U13" s="282">
        <f>'[6]янв-тру'!U13+'[6]фев-тру'!U13</f>
        <v>1</v>
      </c>
      <c r="V13" s="283">
        <f t="shared" si="8"/>
        <v>86.930860033726816</v>
      </c>
    </row>
    <row r="14" spans="1:22" ht="15.75">
      <c r="A14" s="284" t="s">
        <v>151</v>
      </c>
      <c r="B14" s="281">
        <v>8351</v>
      </c>
      <c r="C14" s="282">
        <f>'[6]янв-тру'!C14+'[6]фев-тру'!C14</f>
        <v>2</v>
      </c>
      <c r="D14" s="283">
        <f t="shared" si="0"/>
        <v>148.14992216501017</v>
      </c>
      <c r="E14" s="282">
        <f>'[6]янв-тру'!E14+'[6]фев-тру'!E14</f>
        <v>0</v>
      </c>
      <c r="F14" s="283">
        <f t="shared" si="0"/>
        <v>0</v>
      </c>
      <c r="G14" s="282">
        <f>'[6]янв-тру'!G14+'[6]фев-тру'!G14</f>
        <v>0</v>
      </c>
      <c r="H14" s="283">
        <f t="shared" si="1"/>
        <v>0</v>
      </c>
      <c r="I14" s="282">
        <f>'[6]янв-тру'!I14+'[6]фев-тру'!I14</f>
        <v>1</v>
      </c>
      <c r="J14" s="283">
        <f t="shared" si="2"/>
        <v>74.074961082505084</v>
      </c>
      <c r="K14" s="282">
        <f>'[6]янв-тру'!K14+'[6]фев-тру'!K14</f>
        <v>0</v>
      </c>
      <c r="L14" s="283">
        <f t="shared" si="3"/>
        <v>0</v>
      </c>
      <c r="M14" s="282">
        <f>'[6]янв-тру'!M14+'[6]фев-тру'!M14</f>
        <v>0</v>
      </c>
      <c r="N14" s="283">
        <f t="shared" si="4"/>
        <v>0</v>
      </c>
      <c r="O14" s="282">
        <f>'[6]янв-тру'!O14+'[6]фев-тру'!O14</f>
        <v>0</v>
      </c>
      <c r="P14" s="283">
        <f t="shared" si="5"/>
        <v>0</v>
      </c>
      <c r="Q14" s="282">
        <f>'[6]янв-тру'!Q14+'[6]фев-тру'!Q14</f>
        <v>0</v>
      </c>
      <c r="R14" s="283">
        <f t="shared" si="6"/>
        <v>0</v>
      </c>
      <c r="S14" s="282">
        <f>'[6]янв-тру'!S14+'[6]фев-тру'!S14</f>
        <v>0</v>
      </c>
      <c r="T14" s="283">
        <f t="shared" si="7"/>
        <v>0</v>
      </c>
      <c r="U14" s="282">
        <f>'[6]янв-тру'!U14+'[6]фев-тру'!U14</f>
        <v>1</v>
      </c>
      <c r="V14" s="283">
        <f t="shared" si="8"/>
        <v>74.074961082505084</v>
      </c>
    </row>
    <row r="15" spans="1:22" ht="15.75">
      <c r="A15" s="284" t="s">
        <v>152</v>
      </c>
      <c r="B15" s="281">
        <v>5226</v>
      </c>
      <c r="C15" s="282">
        <f>'[6]янв-тру'!C15+'[6]фев-тру'!C15</f>
        <v>1</v>
      </c>
      <c r="D15" s="283">
        <f t="shared" si="0"/>
        <v>118.36969001148104</v>
      </c>
      <c r="E15" s="282">
        <f>'[6]янв-тру'!E15+'[6]фев-тру'!E15</f>
        <v>0</v>
      </c>
      <c r="F15" s="283">
        <f t="shared" si="0"/>
        <v>0</v>
      </c>
      <c r="G15" s="282">
        <f>'[6]янв-тру'!G15+'[6]фев-тру'!G15</f>
        <v>0</v>
      </c>
      <c r="H15" s="283">
        <f t="shared" si="1"/>
        <v>0</v>
      </c>
      <c r="I15" s="282">
        <f>'[6]янв-тру'!I15+'[6]фев-тру'!I15</f>
        <v>0</v>
      </c>
      <c r="J15" s="283">
        <f t="shared" si="2"/>
        <v>0</v>
      </c>
      <c r="K15" s="282">
        <f>'[6]янв-тру'!K15+'[6]фев-тру'!K15</f>
        <v>0</v>
      </c>
      <c r="L15" s="283">
        <f t="shared" si="3"/>
        <v>0</v>
      </c>
      <c r="M15" s="282">
        <f>'[6]янв-тру'!M15+'[6]фев-тру'!M15</f>
        <v>0</v>
      </c>
      <c r="N15" s="283">
        <f t="shared" si="4"/>
        <v>0</v>
      </c>
      <c r="O15" s="282">
        <f>'[6]янв-тру'!O15+'[6]фев-тру'!O15</f>
        <v>1</v>
      </c>
      <c r="P15" s="283">
        <f t="shared" si="5"/>
        <v>118.36969001148104</v>
      </c>
      <c r="Q15" s="282">
        <f>'[6]янв-тру'!Q15+'[6]фев-тру'!Q15</f>
        <v>0</v>
      </c>
      <c r="R15" s="283">
        <f t="shared" si="6"/>
        <v>0</v>
      </c>
      <c r="S15" s="282">
        <f>'[6]янв-тру'!S15+'[6]фев-тру'!S15</f>
        <v>0</v>
      </c>
      <c r="T15" s="283">
        <f t="shared" si="7"/>
        <v>0</v>
      </c>
      <c r="U15" s="282">
        <f>'[6]янв-тру'!U15+'[6]фев-тру'!U15</f>
        <v>0</v>
      </c>
      <c r="V15" s="283">
        <f t="shared" si="8"/>
        <v>0</v>
      </c>
    </row>
    <row r="16" spans="1:22" ht="28.5" customHeight="1">
      <c r="A16" s="285" t="s">
        <v>153</v>
      </c>
      <c r="B16" s="286">
        <f>SUM(B6:B15)</f>
        <v>79140</v>
      </c>
      <c r="C16" s="287">
        <f>SUM(C6:C15)</f>
        <v>27</v>
      </c>
      <c r="D16" s="283">
        <f t="shared" si="0"/>
        <v>211.04624715693706</v>
      </c>
      <c r="E16" s="287">
        <f>SUM(E6:E15)</f>
        <v>0</v>
      </c>
      <c r="F16" s="283">
        <f t="shared" si="0"/>
        <v>0</v>
      </c>
      <c r="G16" s="287">
        <f>SUM(G6:G15)</f>
        <v>0</v>
      </c>
      <c r="H16" s="283">
        <f t="shared" si="1"/>
        <v>0</v>
      </c>
      <c r="I16" s="287">
        <f>SUM(I6:I15)</f>
        <v>1</v>
      </c>
      <c r="J16" s="283">
        <f t="shared" si="2"/>
        <v>7.8165276724791513</v>
      </c>
      <c r="K16" s="287">
        <f>SUM(K6:K15)</f>
        <v>3</v>
      </c>
      <c r="L16" s="283">
        <f t="shared" si="3"/>
        <v>23.449583017437451</v>
      </c>
      <c r="M16" s="287">
        <f>SUM(M6:M15)</f>
        <v>9</v>
      </c>
      <c r="N16" s="283">
        <f t="shared" si="4"/>
        <v>70.348749052312357</v>
      </c>
      <c r="O16" s="287">
        <f>SUM(O6:O15)</f>
        <v>1</v>
      </c>
      <c r="P16" s="283">
        <f t="shared" si="5"/>
        <v>7.8165276724791513</v>
      </c>
      <c r="Q16" s="287">
        <f>SUM(Q6:Q15)</f>
        <v>3</v>
      </c>
      <c r="R16" s="283">
        <f t="shared" si="6"/>
        <v>23.449583017437451</v>
      </c>
      <c r="S16" s="287">
        <f>SUM(S6:S15)</f>
        <v>2</v>
      </c>
      <c r="T16" s="283">
        <f t="shared" si="7"/>
        <v>15.633055344958303</v>
      </c>
      <c r="U16" s="287">
        <f>SUM(U6:U15)</f>
        <v>10</v>
      </c>
      <c r="V16" s="283">
        <f t="shared" si="8"/>
        <v>78.165276724791511</v>
      </c>
    </row>
    <row r="17" spans="1:22" ht="15.75">
      <c r="A17" s="288" t="s">
        <v>154</v>
      </c>
      <c r="B17" s="289">
        <v>36599</v>
      </c>
      <c r="C17" s="282">
        <f>'[6]янв-тру'!C17+'[6]фев-тру'!C17</f>
        <v>10</v>
      </c>
      <c r="D17" s="283">
        <f t="shared" si="0"/>
        <v>169.02101150304654</v>
      </c>
      <c r="E17" s="282">
        <f>'[6]янв-тру'!E17+'[6]фев-тру'!E17</f>
        <v>0</v>
      </c>
      <c r="F17" s="283">
        <f t="shared" si="0"/>
        <v>0</v>
      </c>
      <c r="G17" s="282">
        <f>'[6]янв-тру'!G17+'[6]фев-тру'!G17</f>
        <v>0</v>
      </c>
      <c r="H17" s="283">
        <f t="shared" si="1"/>
        <v>0</v>
      </c>
      <c r="I17" s="282">
        <f>'[6]янв-тру'!I17+'[6]фев-тру'!I17</f>
        <v>0</v>
      </c>
      <c r="J17" s="283">
        <f t="shared" si="2"/>
        <v>0</v>
      </c>
      <c r="K17" s="282">
        <f>'[6]янв-тру'!K17+'[6]фев-тру'!K17</f>
        <v>1</v>
      </c>
      <c r="L17" s="283">
        <f t="shared" si="3"/>
        <v>16.902101150304656</v>
      </c>
      <c r="M17" s="282">
        <f>'[6]янв-тру'!M17+'[6]фев-тру'!M17</f>
        <v>2</v>
      </c>
      <c r="N17" s="283">
        <f t="shared" si="4"/>
        <v>33.804202300609312</v>
      </c>
      <c r="O17" s="282">
        <f>'[6]янв-тру'!O17+'[6]фев-тру'!O17</f>
        <v>1</v>
      </c>
      <c r="P17" s="283">
        <f t="shared" si="5"/>
        <v>16.902101150304656</v>
      </c>
      <c r="Q17" s="282">
        <f>'[6]янв-тру'!Q17+'[6]фев-тру'!Q17</f>
        <v>3</v>
      </c>
      <c r="R17" s="283">
        <f t="shared" si="6"/>
        <v>50.706303450913957</v>
      </c>
      <c r="S17" s="282">
        <f>'[6]янв-тру'!S17+'[6]фев-тру'!S17</f>
        <v>3</v>
      </c>
      <c r="T17" s="283">
        <f t="shared" si="7"/>
        <v>50.706303450913957</v>
      </c>
      <c r="U17" s="282">
        <f>'[6]янв-тру'!U17+'[6]фев-тру'!U17</f>
        <v>3</v>
      </c>
      <c r="V17" s="283">
        <f t="shared" si="8"/>
        <v>50.706303450913957</v>
      </c>
    </row>
    <row r="18" spans="1:22" ht="30" customHeight="1" thickBot="1">
      <c r="A18" s="362" t="s">
        <v>155</v>
      </c>
      <c r="B18" s="290">
        <f>B16+B17</f>
        <v>115739</v>
      </c>
      <c r="C18" s="291">
        <f>SUM(C16:C17)</f>
        <v>37</v>
      </c>
      <c r="D18" s="283">
        <f t="shared" si="0"/>
        <v>197.75702226561489</v>
      </c>
      <c r="E18" s="291">
        <f>SUM(E16:E17)</f>
        <v>0</v>
      </c>
      <c r="F18" s="283">
        <f t="shared" si="0"/>
        <v>0</v>
      </c>
      <c r="G18" s="291">
        <f>SUM(G16:G17)</f>
        <v>0</v>
      </c>
      <c r="H18" s="283">
        <f t="shared" si="1"/>
        <v>0</v>
      </c>
      <c r="I18" s="291">
        <f>SUM(I16:I17)</f>
        <v>1</v>
      </c>
      <c r="J18" s="283">
        <f t="shared" si="2"/>
        <v>5.3447843855571584</v>
      </c>
      <c r="K18" s="291">
        <f>SUM(K16:K17)</f>
        <v>4</v>
      </c>
      <c r="L18" s="283">
        <f t="shared" si="3"/>
        <v>21.379137542228634</v>
      </c>
      <c r="M18" s="291">
        <f>SUM(M16:M17)</f>
        <v>11</v>
      </c>
      <c r="N18" s="283">
        <f t="shared" si="4"/>
        <v>58.792628241128753</v>
      </c>
      <c r="O18" s="291">
        <f>SUM(O16:O17)</f>
        <v>2</v>
      </c>
      <c r="P18" s="283">
        <f t="shared" si="5"/>
        <v>10.689568771114317</v>
      </c>
      <c r="Q18" s="291">
        <f>SUM(Q16:Q17)</f>
        <v>6</v>
      </c>
      <c r="R18" s="283">
        <f t="shared" si="6"/>
        <v>32.06870631334295</v>
      </c>
      <c r="S18" s="291">
        <f>SUM(S16:S17)</f>
        <v>5</v>
      </c>
      <c r="T18" s="283">
        <f t="shared" si="7"/>
        <v>26.723921927785796</v>
      </c>
      <c r="U18" s="291">
        <f>SUM(U16:U17)</f>
        <v>13</v>
      </c>
      <c r="V18" s="283">
        <f t="shared" si="8"/>
        <v>69.482197012243063</v>
      </c>
    </row>
    <row r="19" spans="1:22" ht="34.5" customHeight="1" thickBot="1">
      <c r="A19" s="292" t="s">
        <v>156</v>
      </c>
      <c r="B19" s="292"/>
      <c r="C19" s="293">
        <v>1</v>
      </c>
      <c r="D19" s="294"/>
      <c r="E19" s="295">
        <f>E18/$C18</f>
        <v>0</v>
      </c>
      <c r="F19" s="296"/>
      <c r="G19" s="297"/>
      <c r="H19" s="298"/>
      <c r="I19" s="299">
        <f>I18/$C18</f>
        <v>2.7027027027027029E-2</v>
      </c>
      <c r="J19" s="300"/>
      <c r="K19" s="299">
        <f>K18/$C18</f>
        <v>0.10810810810810811</v>
      </c>
      <c r="L19" s="300"/>
      <c r="M19" s="299">
        <f>M18/$C18</f>
        <v>0.29729729729729731</v>
      </c>
      <c r="N19" s="300"/>
      <c r="O19" s="299">
        <f>O18/$C18</f>
        <v>5.4054054054054057E-2</v>
      </c>
      <c r="P19" s="300"/>
      <c r="Q19" s="299">
        <f>Q18/$C18</f>
        <v>0.16216216216216217</v>
      </c>
      <c r="R19" s="301"/>
      <c r="S19" s="297">
        <f>S18/Q18</f>
        <v>0.83333333333333337</v>
      </c>
      <c r="T19" s="302" t="s">
        <v>157</v>
      </c>
      <c r="U19" s="303">
        <f>U18/$C18</f>
        <v>0.35135135135135137</v>
      </c>
      <c r="V19" s="300"/>
    </row>
    <row r="20" spans="1:22" ht="15">
      <c r="A20" s="304" t="s">
        <v>158</v>
      </c>
      <c r="B20" s="305"/>
      <c r="C20" s="306">
        <v>22</v>
      </c>
      <c r="D20" s="307">
        <v>117.1</v>
      </c>
      <c r="E20" s="306">
        <v>2</v>
      </c>
      <c r="F20" s="308">
        <v>10.6</v>
      </c>
      <c r="G20" s="309">
        <v>1</v>
      </c>
      <c r="H20" s="307">
        <v>5.3</v>
      </c>
      <c r="I20" s="306"/>
      <c r="J20" s="307"/>
      <c r="K20" s="306">
        <v>3</v>
      </c>
      <c r="L20" s="307">
        <v>16</v>
      </c>
      <c r="M20" s="306">
        <v>6</v>
      </c>
      <c r="N20" s="307">
        <v>31.9</v>
      </c>
      <c r="O20" s="306"/>
      <c r="P20" s="307"/>
      <c r="Q20" s="306">
        <v>4</v>
      </c>
      <c r="R20" s="307">
        <v>21.2</v>
      </c>
      <c r="S20" s="310">
        <v>3</v>
      </c>
      <c r="T20" s="308">
        <v>16</v>
      </c>
      <c r="U20" s="306">
        <v>7</v>
      </c>
      <c r="V20" s="307">
        <v>37.299999999999997</v>
      </c>
    </row>
    <row r="21" spans="1:22" ht="32.25" customHeight="1">
      <c r="A21" s="311" t="s">
        <v>159</v>
      </c>
      <c r="B21" s="311"/>
      <c r="C21" s="312">
        <f>C18-C20</f>
        <v>15</v>
      </c>
      <c r="D21" s="313">
        <f>D18/D20-100%</f>
        <v>0.68878755137160463</v>
      </c>
      <c r="E21" s="312">
        <f>E18-E20</f>
        <v>-2</v>
      </c>
      <c r="F21" s="364"/>
      <c r="G21" s="312">
        <f>G18-G20</f>
        <v>-1</v>
      </c>
      <c r="H21" s="313"/>
      <c r="I21" s="312">
        <f>I18-I20</f>
        <v>1</v>
      </c>
      <c r="J21" s="313"/>
      <c r="K21" s="312">
        <f>K18-K20</f>
        <v>1</v>
      </c>
      <c r="L21" s="313">
        <f>L18/L20-100%</f>
        <v>0.3361960963892896</v>
      </c>
      <c r="M21" s="312">
        <f>M18-M20</f>
        <v>5</v>
      </c>
      <c r="N21" s="313">
        <f>N18/N20-100%</f>
        <v>0.84302909846798602</v>
      </c>
      <c r="O21" s="312">
        <f>O18-O20</f>
        <v>2</v>
      </c>
      <c r="P21" s="313"/>
      <c r="Q21" s="312">
        <f>Q18-Q20</f>
        <v>2</v>
      </c>
      <c r="R21" s="313">
        <f>R18/R20-100%</f>
        <v>0.51267482610108273</v>
      </c>
      <c r="S21" s="312">
        <f>S18-S20</f>
        <v>2</v>
      </c>
      <c r="T21" s="313">
        <f>T18/T20-100%</f>
        <v>0.67024512048661222</v>
      </c>
      <c r="U21" s="312">
        <f>U18-U20</f>
        <v>6</v>
      </c>
      <c r="V21" s="313">
        <f>V18/V20-100%</f>
        <v>0.86279348558292401</v>
      </c>
    </row>
    <row r="22" spans="1:22" ht="15">
      <c r="A22" s="314" t="s">
        <v>160</v>
      </c>
      <c r="B22" s="315"/>
      <c r="C22" s="316">
        <v>39</v>
      </c>
      <c r="D22" s="317">
        <v>206.7</v>
      </c>
      <c r="E22" s="316">
        <v>7</v>
      </c>
      <c r="F22" s="317">
        <v>37</v>
      </c>
      <c r="G22" s="316">
        <v>3</v>
      </c>
      <c r="H22" s="317">
        <v>15.9</v>
      </c>
      <c r="I22" s="316">
        <v>1</v>
      </c>
      <c r="J22" s="317">
        <v>5.3</v>
      </c>
      <c r="K22" s="316">
        <v>3</v>
      </c>
      <c r="L22" s="317">
        <v>15.9</v>
      </c>
      <c r="M22" s="316">
        <v>17</v>
      </c>
      <c r="N22" s="317">
        <v>90</v>
      </c>
      <c r="O22" s="316">
        <v>1</v>
      </c>
      <c r="P22" s="317">
        <v>5.3</v>
      </c>
      <c r="Q22" s="316">
        <v>4</v>
      </c>
      <c r="R22" s="317">
        <v>21.2</v>
      </c>
      <c r="S22" s="316">
        <v>2</v>
      </c>
      <c r="T22" s="317">
        <v>10.6</v>
      </c>
      <c r="U22" s="316">
        <v>6</v>
      </c>
      <c r="V22" s="317">
        <v>31.8</v>
      </c>
    </row>
    <row r="23" spans="1:22" ht="15.75">
      <c r="A23" s="318" t="s">
        <v>161</v>
      </c>
      <c r="B23" s="319"/>
      <c r="C23" s="316">
        <v>38</v>
      </c>
      <c r="D23" s="317">
        <v>200.1</v>
      </c>
      <c r="E23" s="316">
        <v>5</v>
      </c>
      <c r="F23" s="317">
        <v>26.3</v>
      </c>
      <c r="G23" s="316">
        <v>3</v>
      </c>
      <c r="H23" s="317">
        <v>15.8</v>
      </c>
      <c r="I23" s="316">
        <v>0</v>
      </c>
      <c r="J23" s="317">
        <v>0</v>
      </c>
      <c r="K23" s="316">
        <v>5</v>
      </c>
      <c r="L23" s="317">
        <v>26.3</v>
      </c>
      <c r="M23" s="316">
        <v>11</v>
      </c>
      <c r="N23" s="317">
        <v>57.9</v>
      </c>
      <c r="O23" s="316">
        <v>1</v>
      </c>
      <c r="P23" s="317">
        <v>5.3</v>
      </c>
      <c r="Q23" s="316">
        <v>8</v>
      </c>
      <c r="R23" s="317">
        <v>42.1</v>
      </c>
      <c r="S23" s="316">
        <v>5</v>
      </c>
      <c r="T23" s="317">
        <v>26.3</v>
      </c>
      <c r="U23" s="316">
        <v>8</v>
      </c>
      <c r="V23" s="317">
        <v>42.1</v>
      </c>
    </row>
    <row r="24" spans="1:22">
      <c r="A24" s="320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</row>
    <row r="25" spans="1:2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</row>
  </sheetData>
  <mergeCells count="37">
    <mergeCell ref="A19:B19"/>
    <mergeCell ref="A20:B20"/>
    <mergeCell ref="A21:B21"/>
    <mergeCell ref="A22:B22"/>
    <mergeCell ref="A23:B23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U2"/>
    <mergeCell ref="A3:A5"/>
    <mergeCell ref="B3:B5"/>
    <mergeCell ref="C3:D3"/>
    <mergeCell ref="E3:F3"/>
    <mergeCell ref="G3:H3"/>
    <mergeCell ref="I3:J3"/>
    <mergeCell ref="K3:L3"/>
    <mergeCell ref="M3:N3"/>
  </mergeCells>
  <dataValidations count="1">
    <dataValidation operator="equal" allowBlank="1" showErrorMessage="1" sqref="B6:B15 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Демография-за 2мес </vt:lpstr>
      <vt:lpstr>по класс бол</vt:lpstr>
      <vt:lpstr>показ, - по класс бол</vt:lpstr>
      <vt:lpstr>по класс бол трудосп воз-а</vt:lpstr>
      <vt:lpstr>по класс бол. трудосп-2</vt:lpstr>
      <vt:lpstr>от внешн причин</vt:lpstr>
      <vt:lpstr>от внешн причин- в трудосп возр</vt:lpstr>
      <vt:lpstr>'Демография-за 2мес '!Excel_BuiltIn_Print_Area</vt:lpstr>
      <vt:lpstr>'Демография-за 2мес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2020-03-23T07:03:03Z</cp:lastPrinted>
  <dcterms:created xsi:type="dcterms:W3CDTF">2020-03-23T06:55:33Z</dcterms:created>
  <dcterms:modified xsi:type="dcterms:W3CDTF">2020-03-23T07:23:53Z</dcterms:modified>
</cp:coreProperties>
</file>